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495" windowWidth="27360" windowHeight="16395"/>
  </bookViews>
  <sheets>
    <sheet name="glowny" sheetId="1" r:id="rId1"/>
    <sheet name="slownie1" sheetId="2" state="hidden" r:id="rId2"/>
    <sheet name="slownie2" sheetId="3" state="hidden" r:id="rId3"/>
    <sheet name="slownie3" sheetId="4" state="hidden" r:id="rId4"/>
  </sheets>
  <definedNames>
    <definedName name="_xlnm.Print_Area" localSheetId="0">glowny!$A$1:$U$150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6" i="1" l="1"/>
  <c r="Y46" i="1" s="1"/>
  <c r="Z46" i="1" s="1"/>
  <c r="M42" i="1" s="1"/>
  <c r="X48" i="1"/>
  <c r="Y48" i="1" s="1"/>
  <c r="Z48" i="1" s="1"/>
  <c r="X44" i="1"/>
  <c r="Y44" i="1" s="1"/>
  <c r="Z44" i="1" s="1"/>
  <c r="E42" i="1" s="1"/>
  <c r="D44" i="1"/>
  <c r="F35" i="1"/>
  <c r="X37" i="1" s="1"/>
  <c r="A1" i="2" s="1"/>
  <c r="X19" i="1"/>
  <c r="X18" i="1"/>
  <c r="X20" i="1"/>
  <c r="X42" i="1"/>
  <c r="Y42" i="1" s="1"/>
  <c r="Z42" i="1" s="1"/>
  <c r="M40" i="1" s="1"/>
  <c r="X40" i="1"/>
  <c r="Y40" i="1" s="1"/>
  <c r="Z40" i="1" s="1"/>
  <c r="E40" i="1" s="1"/>
  <c r="L42" i="1"/>
  <c r="D42" i="1"/>
  <c r="L40" i="1"/>
  <c r="D40" i="1"/>
  <c r="E44" i="1" l="1"/>
  <c r="F46" i="1" s="1"/>
  <c r="E118" i="1"/>
  <c r="A1" i="4" s="1"/>
  <c r="A3" i="4" s="1"/>
  <c r="D3" i="4" s="1"/>
  <c r="A13" i="2"/>
  <c r="A3" i="2"/>
  <c r="A4" i="2" s="1"/>
  <c r="A11" i="2"/>
  <c r="J11" i="2" s="1"/>
  <c r="A1" i="3" l="1"/>
  <c r="C3" i="4"/>
  <c r="F3" i="4"/>
  <c r="E3" i="4"/>
  <c r="A11" i="4"/>
  <c r="J11" i="4" s="1"/>
  <c r="A4" i="4"/>
  <c r="A5" i="4" s="1"/>
  <c r="D5" i="4" s="1"/>
  <c r="A13" i="4"/>
  <c r="F3" i="2"/>
  <c r="E3" i="2"/>
  <c r="D3" i="2"/>
  <c r="C3" i="2"/>
  <c r="F4" i="2"/>
  <c r="H4" i="2"/>
  <c r="C4" i="2"/>
  <c r="G4" i="2"/>
  <c r="D4" i="2"/>
  <c r="E4" i="2"/>
  <c r="A5" i="2"/>
  <c r="J3" i="4" l="1"/>
  <c r="A11" i="3"/>
  <c r="J11" i="3" s="1"/>
  <c r="A3" i="3"/>
  <c r="C3" i="3" s="1"/>
  <c r="A13" i="3"/>
  <c r="F4" i="4"/>
  <c r="G4" i="4"/>
  <c r="D4" i="4"/>
  <c r="C4" i="4"/>
  <c r="H4" i="4"/>
  <c r="A6" i="4"/>
  <c r="A7" i="4" s="1"/>
  <c r="E5" i="4"/>
  <c r="C5" i="4"/>
  <c r="E4" i="4"/>
  <c r="F5" i="4"/>
  <c r="J3" i="2"/>
  <c r="J4" i="2"/>
  <c r="E5" i="2"/>
  <c r="D5" i="2"/>
  <c r="F5" i="2"/>
  <c r="C5" i="2"/>
  <c r="A6" i="2"/>
  <c r="F3" i="3" l="1"/>
  <c r="E3" i="3"/>
  <c r="J3" i="3" s="1"/>
  <c r="D3" i="3"/>
  <c r="A4" i="3"/>
  <c r="H4" i="3" s="1"/>
  <c r="J5" i="4"/>
  <c r="E6" i="4"/>
  <c r="F6" i="4"/>
  <c r="C6" i="4"/>
  <c r="J4" i="4"/>
  <c r="D6" i="4"/>
  <c r="J5" i="2"/>
  <c r="H7" i="4"/>
  <c r="G7" i="4"/>
  <c r="F7" i="4"/>
  <c r="D7" i="4"/>
  <c r="C7" i="4"/>
  <c r="E7" i="4"/>
  <c r="A8" i="4"/>
  <c r="D6" i="2"/>
  <c r="F6" i="2"/>
  <c r="C6" i="2"/>
  <c r="A7" i="2"/>
  <c r="E6" i="2" s="1"/>
  <c r="J6" i="4" l="1"/>
  <c r="F4" i="3"/>
  <c r="G4" i="3"/>
  <c r="C4" i="3"/>
  <c r="E4" i="3"/>
  <c r="D4" i="3"/>
  <c r="A5" i="3"/>
  <c r="C5" i="3" s="1"/>
  <c r="J6" i="2"/>
  <c r="J7" i="4"/>
  <c r="D8" i="4"/>
  <c r="E8" i="4"/>
  <c r="F8" i="4"/>
  <c r="C8" i="4"/>
  <c r="A9" i="4"/>
  <c r="H7" i="2"/>
  <c r="D7" i="2"/>
  <c r="E7" i="2"/>
  <c r="F7" i="2"/>
  <c r="C7" i="2"/>
  <c r="G7" i="2"/>
  <c r="A8" i="2"/>
  <c r="J4" i="3" l="1"/>
  <c r="F5" i="3"/>
  <c r="A6" i="3"/>
  <c r="F6" i="3" s="1"/>
  <c r="D5" i="3"/>
  <c r="E5" i="3"/>
  <c r="J5" i="3" s="1"/>
  <c r="J7" i="2"/>
  <c r="C6" i="3"/>
  <c r="J8" i="4"/>
  <c r="D8" i="2"/>
  <c r="E8" i="2"/>
  <c r="C8" i="2"/>
  <c r="F8" i="2"/>
  <c r="A9" i="2"/>
  <c r="D9" i="4"/>
  <c r="C9" i="4"/>
  <c r="E9" i="4"/>
  <c r="F9" i="4"/>
  <c r="A10" i="4"/>
  <c r="A7" i="3" l="1"/>
  <c r="G7" i="3" s="1"/>
  <c r="D6" i="3"/>
  <c r="E6" i="3"/>
  <c r="J6" i="3" s="1"/>
  <c r="F7" i="3"/>
  <c r="D7" i="3"/>
  <c r="E10" i="4"/>
  <c r="F10" i="4"/>
  <c r="H10" i="4"/>
  <c r="G10" i="4"/>
  <c r="D10" i="4"/>
  <c r="C10" i="4"/>
  <c r="E9" i="2"/>
  <c r="F9" i="2"/>
  <c r="D9" i="2"/>
  <c r="C9" i="2"/>
  <c r="A10" i="2"/>
  <c r="J9" i="4"/>
  <c r="J8" i="2"/>
  <c r="C7" i="3" l="1"/>
  <c r="E7" i="3"/>
  <c r="H7" i="3"/>
  <c r="A8" i="3"/>
  <c r="J7" i="3"/>
  <c r="J9" i="2"/>
  <c r="J10" i="4"/>
  <c r="E13" i="4" s="1"/>
  <c r="E119" i="1" s="1"/>
  <c r="H10" i="2"/>
  <c r="D10" i="2"/>
  <c r="E10" i="2"/>
  <c r="C10" i="2"/>
  <c r="G10" i="2"/>
  <c r="F10" i="2"/>
  <c r="E8" i="3" l="1"/>
  <c r="C8" i="3"/>
  <c r="J8" i="3" s="1"/>
  <c r="D8" i="3"/>
  <c r="F8" i="3"/>
  <c r="A9" i="3"/>
  <c r="J10" i="2"/>
  <c r="E13" i="2" s="1"/>
  <c r="E37" i="1" s="1"/>
  <c r="D9" i="3" l="1"/>
  <c r="E9" i="3"/>
  <c r="F9" i="3"/>
  <c r="C9" i="3"/>
  <c r="J9" i="3" s="1"/>
  <c r="A10" i="3"/>
  <c r="H10" i="3" l="1"/>
  <c r="F10" i="3"/>
  <c r="C10" i="3"/>
  <c r="J10" i="3" s="1"/>
  <c r="E13" i="3" s="1"/>
  <c r="E48" i="1" s="1"/>
  <c r="G10" i="3"/>
  <c r="D10" i="3"/>
  <c r="E10" i="3"/>
</calcChain>
</file>

<file path=xl/sharedStrings.xml><?xml version="1.0" encoding="utf-8"?>
<sst xmlns="http://schemas.openxmlformats.org/spreadsheetml/2006/main" count="173" uniqueCount="112">
  <si>
    <t>WNIOSEK</t>
  </si>
  <si>
    <t>1.</t>
  </si>
  <si>
    <t>netto:</t>
  </si>
  <si>
    <t>słownie:</t>
  </si>
  <si>
    <t>jeżeli "naście"</t>
  </si>
  <si>
    <t>0-5</t>
  </si>
  <si>
    <t>6-9</t>
  </si>
  <si>
    <t>dodatek</t>
  </si>
  <si>
    <t>sumuj te ciągi</t>
  </si>
  <si>
    <t>Słownie:</t>
  </si>
  <si>
    <t>% VAT</t>
  </si>
  <si>
    <t xml:space="preserve"> na podstawie:</t>
  </si>
  <si>
    <t>kosztorysu inwestorskiego/programu funkcjonalno-użytkowego</t>
  </si>
  <si>
    <t>inne:</t>
  </si>
  <si>
    <t>zamierza</t>
  </si>
  <si>
    <t>Wartość zamówienia oszacował :</t>
  </si>
  <si>
    <t>(należy podać imię i nazwisko)</t>
  </si>
  <si>
    <t>Osoby proponowane do udziału w pracach Komisji przetargowej</t>
  </si>
  <si>
    <t>imię</t>
  </si>
  <si>
    <t>nazwisko</t>
  </si>
  <si>
    <t>stanowisko</t>
  </si>
  <si>
    <t>Proponowani rzeczoznawcy / biegli:</t>
  </si>
  <si>
    <t>sukcesywna dostawa (wg bieżących potrzeb)</t>
  </si>
  <si>
    <t>jednorazowo</t>
  </si>
  <si>
    <t>Równowartość zamówienia w EURO:</t>
  </si>
  <si>
    <t>Podstawa prawna udzielenia zamówienia:</t>
  </si>
  <si>
    <t>Uzasadnienie:</t>
  </si>
  <si>
    <t>(data)</t>
  </si>
  <si>
    <t>(podpis Zastępcy Dyrektora)</t>
  </si>
  <si>
    <t>(podpis Głównego Księgowego)</t>
  </si>
  <si>
    <t>1.4.1</t>
  </si>
  <si>
    <t>1.4.2</t>
  </si>
  <si>
    <t>ogółem netto 
słownie:</t>
  </si>
  <si>
    <t>netto ogółem</t>
  </si>
  <si>
    <t>brutto dla:</t>
  </si>
  <si>
    <t>brutto ogółem</t>
  </si>
  <si>
    <t>o udzielenie zamówienia publicznego</t>
  </si>
  <si>
    <t>CPV:</t>
  </si>
  <si>
    <t>1.4.3</t>
  </si>
  <si>
    <t>%</t>
  </si>
  <si>
    <t>bez konieczności zawierania umowy za zgodą Dyrektora</t>
  </si>
  <si>
    <t>1.4.5</t>
  </si>
  <si>
    <t>1.4.4.</t>
  </si>
  <si>
    <t>imię i nazwisko</t>
  </si>
  <si>
    <t>Zakres</t>
  </si>
  <si>
    <t xml:space="preserve">Termin realizacji zamówienia </t>
  </si>
  <si>
    <t>rozeznania cen rynkowych</t>
  </si>
  <si>
    <t>etapowo, okresowo (np. kwartalnie) należy określić</t>
  </si>
  <si>
    <t>w trybie</t>
  </si>
  <si>
    <t>(należy wskazać jedną lub kilka odpowiedzi, klikając na poniższe kwadraty)</t>
  </si>
  <si>
    <t>Uzasadnienie zakupu:</t>
  </si>
  <si>
    <t>Proponowane kryteria oceny ofert:</t>
  </si>
  <si>
    <t>Cena:</t>
  </si>
  <si>
    <t>Nazwa kryterium:</t>
  </si>
  <si>
    <t>Waga kryterium:</t>
  </si>
  <si>
    <t>Ustalona z należytą starannością wartość szacunkowa zamówienia wynosi:</t>
  </si>
  <si>
    <t>Zamówienie</t>
  </si>
  <si>
    <t>zostało</t>
  </si>
  <si>
    <t>nie zostało</t>
  </si>
  <si>
    <t>Nazwa przedmiotu zamówienia:</t>
  </si>
  <si>
    <t>2.</t>
  </si>
  <si>
    <t>3.</t>
  </si>
  <si>
    <t>4.</t>
  </si>
  <si>
    <t>5.</t>
  </si>
  <si>
    <t>6.</t>
  </si>
  <si>
    <t>7.</t>
  </si>
  <si>
    <t>8.</t>
  </si>
  <si>
    <t>9.</t>
  </si>
  <si>
    <t>10.</t>
  </si>
  <si>
    <t>11.</t>
  </si>
  <si>
    <t>12.</t>
  </si>
  <si>
    <t>13.</t>
  </si>
  <si>
    <t>14.</t>
  </si>
  <si>
    <t>CZEŚĆ III</t>
  </si>
  <si>
    <t>Instrukcja wypełniania wniosku:</t>
  </si>
  <si>
    <t>Przyczyny nie ujęcia w planach:</t>
  </si>
  <si>
    <t>(w przypadku różnych stawek VAT należy wypełnić odrębnie dla każdej stawki VAT).</t>
  </si>
  <si>
    <t>1 € =</t>
  </si>
  <si>
    <t>(wypełnia wnioskujący o udzielenie zamówienia)</t>
  </si>
  <si>
    <t>CZĘŚĆ I :</t>
  </si>
  <si>
    <t>(należy wybrać jedną opcję)</t>
  </si>
  <si>
    <t>(W przypadku braku miejsca w poniższym polu opis należy załączyć do wniosku na odrębnej karcie)</t>
  </si>
  <si>
    <t>Wartość zamówienia ustalono dnia:</t>
  </si>
  <si>
    <t>Zakres odpowiedzialności za powierzone czynności:</t>
  </si>
  <si>
    <t>Komórka organizacyjna składająca wniosek</t>
  </si>
  <si>
    <t>(podpis osoby wnioskującej)</t>
  </si>
  <si>
    <t>brutto 
słownie:</t>
  </si>
  <si>
    <t>Potwierdzenie zabezpieczenia środków finansowych / opinia</t>
  </si>
  <si>
    <r>
      <t>Rodzaj zamówienia</t>
    </r>
    <r>
      <rPr>
        <sz val="9"/>
        <rFont val="Calibri"/>
        <family val="2"/>
        <charset val="238"/>
      </rPr>
      <t>:</t>
    </r>
  </si>
  <si>
    <r>
      <t xml:space="preserve">Informacja o zastrzeżeniu powierzenia części zamówienia podwykonawcom </t>
    </r>
    <r>
      <rPr>
        <sz val="9"/>
        <rFont val="Calibri"/>
        <family val="2"/>
        <charset val="238"/>
      </rPr>
      <t>(</t>
    </r>
    <r>
      <rPr>
        <i/>
        <sz val="9"/>
        <rFont val="Calibri"/>
        <family val="2"/>
        <charset val="238"/>
      </rPr>
      <t>jeżeli dotyczy)</t>
    </r>
    <r>
      <rPr>
        <b/>
        <sz val="9"/>
        <rFont val="Calibri"/>
        <family val="2"/>
        <charset val="238"/>
      </rPr>
      <t>:</t>
    </r>
  </si>
  <si>
    <r>
      <t>Wartość 1 euro</t>
    </r>
    <r>
      <rPr>
        <sz val="9"/>
        <rFont val="Calibri"/>
        <family val="2"/>
        <charset val="238"/>
      </rPr>
      <t xml:space="preserve"> </t>
    </r>
  </si>
  <si>
    <t>przewidziane w planach zamówień publicznych lub zakupów.</t>
  </si>
  <si>
    <r>
      <t xml:space="preserve">Sposób realizacji zamówienia: </t>
    </r>
    <r>
      <rPr>
        <i/>
        <sz val="9"/>
        <rFont val="Calibri"/>
        <family val="2"/>
        <charset val="238"/>
      </rPr>
      <t>(należy wybrać jedną opcję)</t>
    </r>
  </si>
  <si>
    <t>ZATWIERDZAM DO REALIZACJI/OPINIA</t>
  </si>
  <si>
    <t>15.</t>
  </si>
  <si>
    <t>Warunki realizacji umowy</t>
  </si>
  <si>
    <t>(numer inwentarzowy - jeżeli dotyczy)</t>
  </si>
  <si>
    <r>
      <t xml:space="preserve">Zatwierdzenie wniosku przez Z-cę Dyr. nadzorującego komórkę składającą wniosek </t>
    </r>
    <r>
      <rPr>
        <b/>
        <sz val="9"/>
        <rFont val="Calibri"/>
        <family val="2"/>
        <charset val="238"/>
        <scheme val="minor"/>
      </rPr>
      <t>/ opinia</t>
    </r>
  </si>
  <si>
    <t>Realizacja zamówienia nastąpi:</t>
  </si>
  <si>
    <t xml:space="preserve">Zamawiający dopuszcza zmiany </t>
  </si>
  <si>
    <r>
      <t xml:space="preserve">Informacje dodatkowe / Załączniki do wniosku:                                                                                                                   
przy zamówieniu powyżej 130 000 złotych : </t>
    </r>
    <r>
      <rPr>
        <sz val="9"/>
        <rFont val="Calibri"/>
        <family val="2"/>
        <charset val="238"/>
      </rPr>
      <t xml:space="preserve">należy załączyć wykaz dokumentów wymaganych przy postępowaniach powyżej 130 000 złotych  tj. wymagane przez użytkownika oświadczenia, dokumenty (np. polisa, certyfikaty, atesty, deklaracje zgodności, koncesje, zezwolenia, próbki, itp.) dotyczące przedmiotu zamówienia, oraz szczególne wymagania wobec Wykonawcy np. doświadczenie, zdolności finansowe - jeżeli wnioskodawca uznaje za konieczne, a także założenia do projektu umowy  w zakresie m.in. przedmiotu umowy, warunków realizacji umowy, warunków gwarancyjnych, warunków i etapowości płatności, proponowanych kar umownych, deklaracji, czy umowa będzie powiązana z przetwarzaniem danych osobowych w rozumieniu RODO wraz z podaniem pełnej informacji dotyczącej zakresu i sposobu ich przetwarzania .                                                                                                                                     </t>
    </r>
    <r>
      <rPr>
        <b/>
        <sz val="9"/>
        <rFont val="Calibri"/>
        <family val="2"/>
        <charset val="238"/>
      </rPr>
      <t xml:space="preserve">
</t>
    </r>
  </si>
  <si>
    <r>
      <t xml:space="preserve">1. W PRZYPADKU ZAMÓWIEŃ O WARTOŚCI POWYŻEJ 130 000 złotych
NALEŻY WYPEŁNIĆ POLA ZAKREŚLONE KOLOREM ŻÓŁTYM I NIEBIESKIM 
2. W PRZYPADKU ZAMÓWIEŃ O WARTOŚCI PONIŻEJ 130 000 złotych
NALEŻY WYPEŁNIĆ </t>
    </r>
    <r>
      <rPr>
        <b/>
        <u/>
        <sz val="9"/>
        <rFont val="Calibri"/>
        <family val="2"/>
        <charset val="238"/>
      </rPr>
      <t>WYŁĄCZNIE</t>
    </r>
    <r>
      <rPr>
        <b/>
        <sz val="9"/>
        <rFont val="Calibri"/>
        <family val="2"/>
        <charset val="238"/>
      </rPr>
      <t xml:space="preserve"> POLA ZAKREŚLONE KOLOREM ŻÓŁTYM
3. POLA RÓŻOWE WYPEŁNIA PRACOWNIK SEKCJI ZAMÓWIEŃ PUBLICZNYCH</t>
    </r>
  </si>
  <si>
    <t xml:space="preserve">7.1. </t>
  </si>
  <si>
    <t>Źródło finansowania</t>
  </si>
  <si>
    <t>odniesienia do ceny dostawy/usługi świadczonej zamawiającemu w roku porzednim</t>
  </si>
  <si>
    <t>Nr wniosku nadany przez Dział Zamówień Publicznych</t>
  </si>
  <si>
    <t>(podpis Dyrektora Insytutu)</t>
  </si>
  <si>
    <t>(podpis pracownika działu zamówień publicznych)</t>
  </si>
  <si>
    <t>Załącznik Nr 2 do Regulaminu Udzielania Zamówień Publicznych w NIGRiR</t>
  </si>
  <si>
    <r>
      <t xml:space="preserve">CZEŚĆ II </t>
    </r>
    <r>
      <rPr>
        <i/>
        <sz val="9"/>
        <rFont val="Calibri"/>
        <family val="2"/>
        <charset val="238"/>
      </rPr>
      <t>(wypełnia Dział Zamówień Publicznych)</t>
    </r>
  </si>
  <si>
    <t>Data wpływu wniosku do Dzialu Zamówień Publicznych:</t>
  </si>
  <si>
    <r>
      <t xml:space="preserve">CZEŚĆ IV </t>
    </r>
    <r>
      <rPr>
        <i/>
        <sz val="9"/>
        <rFont val="Calibri"/>
        <family val="2"/>
        <charset val="238"/>
      </rPr>
      <t>Akceptacja Dyrektora Instytutu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</si>
</sst>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164" formatCode="[$-F800]dddd\,\ mmmm\ dd\,\ yyyy"/>
    <numFmt numFmtId="165" formatCode="_-* #,##0.00\ [$€-1]_-;\-* #,##0.00\ [$€-1]_-;_-* &quot;-&quot;??\ [$€-1]_-;_-@_-"/>
    <numFmt numFmtId="166" formatCode="[$€-2]\ #,##0.00"/>
    <numFmt numFmtId="167" formatCode="_-* #,##0.0000\ &quot;zł&quot;_-;\-* #,##0.0000\ &quot;zł&quot;_-;_-* &quot;-&quot;????\ &quot;zł&quot;_-;_-@_-"/>
    <numFmt numFmtId="168" formatCode="_-[$€-2]\ * #,##0.00_-;\-[$€-2]\ * #,##0.00_-;_-[$€-2]\ * &quot;-&quot;??_-;_-@_-"/>
  </numFmts>
  <fonts count="17" x14ac:knownFonts="1">
    <font>
      <sz val="10"/>
      <name val="Arial"/>
      <charset val="238"/>
    </font>
    <font>
      <sz val="10"/>
      <name val="Arial"/>
      <family val="2"/>
      <charset val="238"/>
    </font>
    <font>
      <sz val="8"/>
      <name val="Arial"/>
      <family val="2"/>
      <charset val="238"/>
    </font>
    <font>
      <b/>
      <sz val="10"/>
      <name val="Arial CE"/>
      <family val="2"/>
      <charset val="238"/>
    </font>
    <font>
      <strike/>
      <sz val="10"/>
      <name val="Calibri"/>
      <family val="2"/>
      <charset val="238"/>
    </font>
    <font>
      <sz val="9"/>
      <name val="Calibri"/>
      <family val="2"/>
      <charset val="238"/>
    </font>
    <font>
      <b/>
      <sz val="9"/>
      <name val="Calibri"/>
      <family val="2"/>
      <charset val="238"/>
    </font>
    <font>
      <i/>
      <sz val="9"/>
      <name val="Calibri"/>
      <family val="2"/>
      <charset val="238"/>
    </font>
    <font>
      <b/>
      <u/>
      <sz val="9"/>
      <name val="Calibri"/>
      <family val="2"/>
      <charset val="238"/>
    </font>
    <font>
      <b/>
      <sz val="9"/>
      <name val="Calibri"/>
      <family val="2"/>
      <charset val="238"/>
      <scheme val="minor"/>
    </font>
    <font>
      <sz val="9"/>
      <name val="Calibri"/>
      <family val="2"/>
      <charset val="238"/>
      <scheme val="minor"/>
    </font>
    <font>
      <i/>
      <sz val="9"/>
      <name val="Calibri"/>
      <family val="2"/>
      <charset val="238"/>
      <scheme val="minor"/>
    </font>
    <font>
      <b/>
      <i/>
      <sz val="9"/>
      <name val="Calibri"/>
      <family val="2"/>
      <charset val="238"/>
      <scheme val="minor"/>
    </font>
    <font>
      <b/>
      <sz val="9"/>
      <color theme="3" tint="-0.499984740745262"/>
      <name val="Calibri"/>
      <family val="2"/>
      <charset val="238"/>
      <scheme val="minor"/>
    </font>
    <font>
      <sz val="8"/>
      <name val="Calibri"/>
      <family val="2"/>
      <charset val="238"/>
      <scheme val="minor"/>
    </font>
    <font>
      <i/>
      <sz val="8"/>
      <name val="Calibri"/>
      <family val="2"/>
      <charset val="238"/>
      <scheme val="minor"/>
    </font>
    <font>
      <sz val="10"/>
      <color rgb="FF00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79998168889431442"/>
        <bgColor indexed="64"/>
      </patternFill>
    </fill>
  </fills>
  <borders count="58">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dashed">
        <color indexed="64"/>
      </left>
      <right/>
      <top/>
      <bottom/>
      <diagonal/>
    </border>
    <border>
      <left/>
      <right style="dashed">
        <color indexed="64"/>
      </right>
      <top style="dashed">
        <color indexed="64"/>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ash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37">
    <xf numFmtId="0" fontId="0" fillId="0" borderId="0" xfId="0"/>
    <xf numFmtId="0" fontId="0" fillId="0" borderId="0" xfId="0" applyAlignment="1">
      <alignment horizontal="center"/>
    </xf>
    <xf numFmtId="4" fontId="0" fillId="0" borderId="0" xfId="0" applyNumberFormat="1"/>
    <xf numFmtId="0" fontId="3" fillId="0" borderId="0" xfId="0" applyFont="1" applyAlignment="1">
      <alignment horizontal="center"/>
    </xf>
    <xf numFmtId="0" fontId="0" fillId="0" borderId="1" xfId="0" applyBorder="1"/>
    <xf numFmtId="0" fontId="3" fillId="0" borderId="0" xfId="0" quotePrefix="1" applyFont="1" applyAlignment="1">
      <alignment horizontal="center"/>
    </xf>
    <xf numFmtId="16" fontId="3" fillId="0" borderId="0" xfId="0" quotePrefix="1" applyNumberFormat="1" applyFont="1" applyAlignment="1">
      <alignment horizontal="center"/>
    </xf>
    <xf numFmtId="0" fontId="3" fillId="0" borderId="0" xfId="0" applyFont="1"/>
    <xf numFmtId="0" fontId="0" fillId="2" borderId="0" xfId="0" applyFill="1"/>
    <xf numFmtId="0" fontId="0" fillId="0" borderId="0" xfId="0" applyAlignment="1">
      <alignment horizontal="right"/>
    </xf>
    <xf numFmtId="168" fontId="0" fillId="2" borderId="0" xfId="0" applyNumberFormat="1" applyFill="1"/>
    <xf numFmtId="166" fontId="4" fillId="0" borderId="0" xfId="0" applyNumberFormat="1" applyFont="1"/>
    <xf numFmtId="0" fontId="9" fillId="0" borderId="0" xfId="0" applyFont="1" applyBorder="1" applyAlignment="1">
      <alignment vertical="center"/>
    </xf>
    <xf numFmtId="9" fontId="9" fillId="0" borderId="0" xfId="2" applyNumberFormat="1" applyFont="1" applyBorder="1" applyAlignment="1">
      <alignment horizontal="center" vertical="center"/>
    </xf>
    <xf numFmtId="0" fontId="10" fillId="0" borderId="0" xfId="0" applyFont="1" applyAlignment="1">
      <alignment horizontal="left" vertical="center"/>
    </xf>
    <xf numFmtId="0" fontId="10" fillId="0" borderId="0" xfId="0" applyFont="1"/>
    <xf numFmtId="0" fontId="10" fillId="0" borderId="0" xfId="0" applyFont="1" applyBorder="1" applyAlignment="1">
      <alignment horizontal="left" vertical="center"/>
    </xf>
    <xf numFmtId="0" fontId="9" fillId="0" borderId="0" xfId="0" applyFont="1" applyAlignment="1">
      <alignment horizontal="center" vertical="center"/>
    </xf>
    <xf numFmtId="0" fontId="10" fillId="3" borderId="0" xfId="0" applyFont="1" applyFill="1"/>
    <xf numFmtId="0" fontId="9" fillId="0" borderId="0" xfId="0" applyFont="1"/>
    <xf numFmtId="0" fontId="10" fillId="0" borderId="0" xfId="0" applyFont="1" applyFill="1"/>
    <xf numFmtId="0" fontId="11" fillId="0" borderId="2"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3" borderId="0" xfId="0" applyFont="1" applyFill="1" applyAlignment="1">
      <alignment vertical="center"/>
    </xf>
    <xf numFmtId="0" fontId="10" fillId="0" borderId="0" xfId="0" applyFont="1" applyAlignment="1">
      <alignment horizontal="center"/>
    </xf>
    <xf numFmtId="0" fontId="12" fillId="0" borderId="0" xfId="0" applyFont="1"/>
    <xf numFmtId="0" fontId="11" fillId="0" borderId="0" xfId="0" applyFont="1"/>
    <xf numFmtId="9" fontId="10" fillId="0" borderId="0" xfId="0" applyNumberFormat="1" applyFont="1"/>
    <xf numFmtId="9" fontId="10" fillId="0" borderId="0" xfId="1" applyFont="1"/>
    <xf numFmtId="44" fontId="10" fillId="0" borderId="0" xfId="0" applyNumberFormat="1" applyFont="1"/>
    <xf numFmtId="44" fontId="9" fillId="0" borderId="0" xfId="2" applyFont="1" applyFill="1" applyBorder="1" applyAlignment="1">
      <alignment vertical="center"/>
    </xf>
    <xf numFmtId="0" fontId="10" fillId="0" borderId="0" xfId="0" applyFont="1" applyBorder="1" applyAlignment="1"/>
    <xf numFmtId="0" fontId="10" fillId="0" borderId="0" xfId="0" applyFont="1" applyAlignment="1"/>
    <xf numFmtId="0" fontId="9" fillId="0" borderId="0" xfId="0" applyFont="1" applyFill="1" applyBorder="1" applyAlignment="1">
      <alignment horizontal="center" vertical="center"/>
    </xf>
    <xf numFmtId="44" fontId="9" fillId="0" borderId="0" xfId="2" applyFont="1" applyFill="1" applyBorder="1" applyAlignment="1" applyProtection="1">
      <alignment horizontal="center" vertical="center"/>
      <protection locked="0"/>
    </xf>
    <xf numFmtId="9" fontId="9" fillId="0" borderId="0" xfId="1" applyFont="1" applyFill="1" applyBorder="1" applyAlignment="1" applyProtection="1">
      <alignment horizontal="center" vertical="center"/>
      <protection locked="0"/>
    </xf>
    <xf numFmtId="0" fontId="10" fillId="0" borderId="0" xfId="0" applyFont="1" applyFill="1" applyAlignment="1"/>
    <xf numFmtId="44" fontId="9" fillId="0" borderId="0" xfId="0" applyNumberFormat="1" applyFont="1" applyBorder="1" applyAlignment="1">
      <alignment horizontal="center" vertical="center"/>
    </xf>
    <xf numFmtId="0" fontId="9" fillId="0" borderId="0" xfId="0" applyFont="1" applyBorder="1" applyAlignment="1">
      <alignment horizontal="center" vertical="center"/>
    </xf>
    <xf numFmtId="10" fontId="10" fillId="0" borderId="0" xfId="0" applyNumberFormat="1" applyFont="1"/>
    <xf numFmtId="44" fontId="10" fillId="0" borderId="0" xfId="2" applyFont="1"/>
    <xf numFmtId="0" fontId="10" fillId="0" borderId="0" xfId="0" applyFont="1" applyBorder="1" applyAlignment="1">
      <alignment horizontal="center" vertical="center"/>
    </xf>
    <xf numFmtId="0" fontId="10" fillId="0" borderId="0" xfId="0" applyFont="1" applyBorder="1"/>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protection locked="0"/>
    </xf>
    <xf numFmtId="0" fontId="10" fillId="0" borderId="0" xfId="0" applyFont="1" applyBorder="1" applyAlignment="1">
      <alignment vertical="center"/>
    </xf>
    <xf numFmtId="0" fontId="9" fillId="0" borderId="4" xfId="0" applyFont="1" applyBorder="1" applyAlignment="1">
      <alignment vertical="center"/>
    </xf>
    <xf numFmtId="14" fontId="10" fillId="0" borderId="0" xfId="0" applyNumberFormat="1" applyFont="1" applyFill="1" applyBorder="1" applyAlignment="1" applyProtection="1">
      <protection locked="0"/>
    </xf>
    <xf numFmtId="0" fontId="10" fillId="0" borderId="0" xfId="0" applyFont="1" applyFill="1" applyAlignment="1">
      <alignment horizontal="center" vertical="center"/>
    </xf>
    <xf numFmtId="0" fontId="10" fillId="0" borderId="0" xfId="0" applyFont="1" applyFill="1" applyBorder="1" applyAlignment="1">
      <alignment horizontal="center"/>
    </xf>
    <xf numFmtId="0" fontId="9" fillId="0" borderId="5" xfId="0" applyFont="1" applyBorder="1"/>
    <xf numFmtId="0" fontId="10" fillId="0" borderId="5" xfId="0" applyFont="1" applyBorder="1"/>
    <xf numFmtId="0" fontId="9"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164" fontId="9" fillId="0" borderId="1" xfId="0" applyNumberFormat="1" applyFont="1" applyFill="1" applyBorder="1" applyAlignment="1" applyProtection="1">
      <protection locked="0"/>
    </xf>
    <xf numFmtId="0" fontId="10" fillId="0" borderId="0" xfId="0" applyFont="1" applyBorder="1" applyAlignment="1">
      <alignment horizontal="center" vertical="top"/>
    </xf>
    <xf numFmtId="0" fontId="10" fillId="0" borderId="0" xfId="0" applyFont="1" applyFill="1" applyBorder="1" applyAlignment="1" applyProtection="1">
      <alignment horizontal="center" vertical="top"/>
      <protection locked="0"/>
    </xf>
    <xf numFmtId="164" fontId="9" fillId="0" borderId="0" xfId="0" applyNumberFormat="1" applyFont="1" applyFill="1" applyBorder="1" applyAlignment="1" applyProtection="1">
      <protection locked="0"/>
    </xf>
    <xf numFmtId="0" fontId="9" fillId="0" borderId="0" xfId="0" applyFont="1" applyBorder="1"/>
    <xf numFmtId="0" fontId="13" fillId="0" borderId="0" xfId="0" applyFont="1" applyFill="1" applyAlignment="1">
      <alignment horizontal="left" wrapText="1"/>
    </xf>
    <xf numFmtId="164" fontId="9" fillId="0" borderId="9" xfId="0" applyNumberFormat="1" applyFont="1" applyFill="1" applyBorder="1" applyAlignment="1" applyProtection="1">
      <protection locked="0"/>
    </xf>
    <xf numFmtId="0" fontId="10" fillId="0" borderId="8" xfId="0" applyFont="1" applyFill="1" applyBorder="1"/>
    <xf numFmtId="164" fontId="9" fillId="0" borderId="8" xfId="0" applyNumberFormat="1" applyFont="1" applyFill="1" applyBorder="1" applyAlignment="1" applyProtection="1">
      <protection locked="0"/>
    </xf>
    <xf numFmtId="0" fontId="10" fillId="6" borderId="8" xfId="0" applyFont="1" applyFill="1" applyBorder="1" applyAlignment="1">
      <alignment horizontal="center"/>
    </xf>
    <xf numFmtId="0" fontId="9" fillId="0" borderId="10" xfId="0" applyFont="1" applyBorder="1" applyAlignment="1">
      <alignment vertical="center"/>
    </xf>
    <xf numFmtId="0" fontId="10" fillId="0" borderId="9" xfId="0" applyFont="1" applyBorder="1"/>
    <xf numFmtId="0" fontId="10" fillId="0" borderId="11" xfId="0" applyFont="1" applyBorder="1"/>
    <xf numFmtId="44" fontId="9" fillId="0" borderId="10" xfId="2" applyFont="1" applyBorder="1" applyAlignment="1">
      <alignment vertical="center"/>
    </xf>
    <xf numFmtId="0" fontId="9" fillId="0" borderId="0" xfId="0" applyFont="1" applyBorder="1" applyAlignment="1">
      <alignment horizontal="center" vertical="center"/>
    </xf>
    <xf numFmtId="0" fontId="9" fillId="0" borderId="40" xfId="0" applyFont="1" applyBorder="1" applyAlignment="1">
      <alignment horizontal="center" vertical="center"/>
    </xf>
    <xf numFmtId="0" fontId="10" fillId="0" borderId="42" xfId="0" applyFont="1" applyBorder="1" applyAlignment="1"/>
    <xf numFmtId="44" fontId="9" fillId="0" borderId="46" xfId="2" applyFont="1" applyFill="1" applyBorder="1" applyAlignment="1">
      <alignment vertical="center"/>
    </xf>
    <xf numFmtId="9" fontId="9" fillId="0" borderId="45" xfId="2" applyNumberFormat="1" applyFont="1" applyBorder="1" applyAlignment="1">
      <alignment horizontal="center" vertical="center"/>
    </xf>
    <xf numFmtId="0" fontId="10" fillId="0" borderId="0" xfId="0" applyFont="1" applyFill="1" applyBorder="1" applyAlignment="1"/>
    <xf numFmtId="0" fontId="9" fillId="0" borderId="48" xfId="0" applyFont="1" applyBorder="1" applyAlignment="1">
      <alignment vertical="center"/>
    </xf>
    <xf numFmtId="0" fontId="10" fillId="6" borderId="54" xfId="0" applyFont="1" applyFill="1" applyBorder="1" applyAlignment="1" applyProtection="1">
      <alignment horizontal="center" vertical="center"/>
      <protection locked="0"/>
    </xf>
    <xf numFmtId="0" fontId="10" fillId="6" borderId="54" xfId="0" applyFont="1" applyFill="1" applyBorder="1" applyAlignment="1" applyProtection="1">
      <alignment horizontal="right" vertical="center"/>
      <protection locked="0"/>
    </xf>
    <xf numFmtId="0" fontId="10" fillId="5" borderId="0" xfId="0" applyFont="1" applyFill="1"/>
    <xf numFmtId="0" fontId="10" fillId="5" borderId="0" xfId="0" applyFont="1" applyFill="1" applyBorder="1" applyAlignment="1" applyProtection="1">
      <alignment horizontal="left" vertical="top" wrapText="1"/>
      <protection locked="0"/>
    </xf>
    <xf numFmtId="0" fontId="9" fillId="5" borderId="0" xfId="0" applyFont="1" applyFill="1"/>
    <xf numFmtId="0" fontId="10" fillId="5" borderId="14"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1" fillId="0" borderId="12" xfId="0" applyFont="1" applyBorder="1" applyAlignment="1">
      <alignment horizontal="center"/>
    </xf>
    <xf numFmtId="0" fontId="10" fillId="6" borderId="13" xfId="0" applyFont="1" applyFill="1" applyBorder="1" applyAlignment="1" applyProtection="1">
      <alignment horizontal="left" vertical="top" wrapText="1"/>
      <protection locked="0"/>
    </xf>
    <xf numFmtId="0" fontId="10" fillId="6" borderId="14" xfId="0" applyFont="1" applyFill="1" applyBorder="1" applyAlignment="1" applyProtection="1">
      <alignment horizontal="left" vertical="top" wrapText="1"/>
      <protection locked="0"/>
    </xf>
    <xf numFmtId="0" fontId="10" fillId="6" borderId="15" xfId="0" applyFont="1" applyFill="1" applyBorder="1" applyAlignment="1" applyProtection="1">
      <alignment horizontal="left" vertical="top" wrapText="1"/>
      <protection locked="0"/>
    </xf>
    <xf numFmtId="0" fontId="10" fillId="6" borderId="16" xfId="0" applyFont="1" applyFill="1" applyBorder="1" applyAlignment="1" applyProtection="1">
      <alignment horizontal="left" vertical="top" wrapText="1"/>
      <protection locked="0"/>
    </xf>
    <xf numFmtId="0" fontId="10" fillId="6" borderId="8" xfId="0" applyFont="1" applyFill="1" applyBorder="1" applyAlignment="1" applyProtection="1">
      <alignment horizontal="left" vertical="top" wrapText="1"/>
      <protection locked="0"/>
    </xf>
    <xf numFmtId="0" fontId="10" fillId="6" borderId="17" xfId="0" applyFont="1" applyFill="1" applyBorder="1" applyAlignment="1" applyProtection="1">
      <alignment horizontal="left" vertical="top" wrapText="1"/>
      <protection locked="0"/>
    </xf>
    <xf numFmtId="0" fontId="9" fillId="0" borderId="48" xfId="0" applyFont="1" applyBorder="1" applyAlignment="1">
      <alignment horizontal="center" vertical="center"/>
    </xf>
    <xf numFmtId="0" fontId="0" fillId="0" borderId="44" xfId="0" applyBorder="1"/>
    <xf numFmtId="44" fontId="9" fillId="0" borderId="48" xfId="2" applyFont="1" applyBorder="1" applyAlignment="1">
      <alignment horizontal="center" vertical="center"/>
    </xf>
    <xf numFmtId="44" fontId="9" fillId="0" borderId="44" xfId="2" applyFont="1" applyBorder="1" applyAlignment="1">
      <alignment horizontal="center" vertical="center"/>
    </xf>
    <xf numFmtId="44" fontId="9" fillId="0" borderId="45" xfId="2" applyFont="1" applyBorder="1" applyAlignment="1">
      <alignment horizontal="center" vertical="center"/>
    </xf>
    <xf numFmtId="0" fontId="10" fillId="7" borderId="12" xfId="0" applyFont="1" applyFill="1" applyBorder="1" applyAlignment="1" applyProtection="1">
      <alignment horizontal="left" vertical="top" wrapText="1"/>
      <protection locked="0"/>
    </xf>
    <xf numFmtId="0" fontId="10" fillId="7" borderId="12" xfId="0" applyFont="1" applyFill="1" applyBorder="1" applyAlignment="1" applyProtection="1">
      <alignment horizontal="center"/>
      <protection locked="0"/>
    </xf>
    <xf numFmtId="0" fontId="10" fillId="0" borderId="12" xfId="0" applyFont="1" applyBorder="1" applyAlignment="1">
      <alignment horizontal="left" vertical="top" wrapText="1"/>
    </xf>
    <xf numFmtId="0" fontId="9" fillId="0" borderId="0" xfId="0" applyFont="1" applyFill="1" applyAlignment="1">
      <alignment horizontal="center"/>
    </xf>
    <xf numFmtId="0" fontId="9" fillId="4" borderId="8" xfId="0" applyFont="1" applyFill="1" applyBorder="1" applyAlignment="1" applyProtection="1">
      <alignment horizontal="center"/>
      <protection locked="0"/>
    </xf>
    <xf numFmtId="0" fontId="11" fillId="0" borderId="14" xfId="0" applyFont="1" applyBorder="1" applyAlignment="1">
      <alignment horizontal="center"/>
    </xf>
    <xf numFmtId="164" fontId="9" fillId="4" borderId="8" xfId="0" applyNumberFormat="1" applyFont="1" applyFill="1" applyBorder="1" applyAlignment="1" applyProtection="1">
      <alignment horizontal="center"/>
      <protection locked="0"/>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11" fillId="0" borderId="0" xfId="0" applyFont="1" applyBorder="1" applyAlignment="1">
      <alignment horizontal="center" vertical="top"/>
    </xf>
    <xf numFmtId="0" fontId="11" fillId="0" borderId="0" xfId="0" applyFont="1" applyBorder="1" applyAlignment="1">
      <alignment horizontal="center" vertical="center"/>
    </xf>
    <xf numFmtId="164" fontId="9" fillId="8" borderId="8" xfId="0" applyNumberFormat="1" applyFont="1" applyFill="1" applyBorder="1" applyAlignment="1" applyProtection="1">
      <alignment horizontal="center"/>
      <protection locked="0"/>
    </xf>
    <xf numFmtId="0" fontId="10" fillId="0" borderId="0" xfId="0" applyFont="1" applyAlignment="1">
      <alignment horizontal="center"/>
    </xf>
    <xf numFmtId="0" fontId="10" fillId="0" borderId="0" xfId="0" applyFont="1" applyBorder="1" applyAlignment="1">
      <alignment horizontal="center" vertical="center"/>
    </xf>
    <xf numFmtId="0" fontId="10" fillId="0" borderId="30" xfId="0" applyFont="1" applyBorder="1" applyAlignment="1">
      <alignment horizontal="left" vertical="top"/>
    </xf>
    <xf numFmtId="0" fontId="10" fillId="0" borderId="31" xfId="0" applyFont="1" applyBorder="1" applyAlignment="1">
      <alignment horizontal="left" vertical="top"/>
    </xf>
    <xf numFmtId="0" fontId="10" fillId="0" borderId="32" xfId="0" applyFont="1" applyBorder="1" applyAlignment="1">
      <alignment horizontal="left" vertical="top"/>
    </xf>
    <xf numFmtId="0" fontId="10" fillId="0" borderId="33" xfId="0" applyFont="1" applyBorder="1" applyAlignment="1">
      <alignment horizontal="left" vertical="top"/>
    </xf>
    <xf numFmtId="0" fontId="10" fillId="0" borderId="34" xfId="0" applyFont="1" applyBorder="1" applyAlignment="1">
      <alignment horizontal="left" vertical="top"/>
    </xf>
    <xf numFmtId="0" fontId="10" fillId="0" borderId="35" xfId="0" applyFont="1" applyBorder="1" applyAlignment="1">
      <alignment horizontal="left" vertical="top"/>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8" borderId="8" xfId="0" applyFont="1" applyFill="1" applyBorder="1" applyAlignment="1" applyProtection="1">
      <alignment horizontal="center"/>
      <protection locked="0"/>
    </xf>
    <xf numFmtId="0" fontId="9" fillId="0" borderId="12" xfId="0" applyFont="1" applyBorder="1" applyAlignment="1">
      <alignment horizontal="left"/>
    </xf>
    <xf numFmtId="0" fontId="10" fillId="0" borderId="8" xfId="0" applyFont="1" applyBorder="1" applyAlignment="1">
      <alignment horizontal="center" vertical="center"/>
    </xf>
    <xf numFmtId="165" fontId="9" fillId="0" borderId="12" xfId="2" applyNumberFormat="1" applyFont="1" applyBorder="1" applyAlignment="1">
      <alignment horizontal="center"/>
    </xf>
    <xf numFmtId="164" fontId="9" fillId="6" borderId="8" xfId="0" applyNumberFormat="1" applyFont="1" applyFill="1" applyBorder="1" applyAlignment="1" applyProtection="1">
      <alignment horizontal="center"/>
      <protection locked="0"/>
    </xf>
    <xf numFmtId="0" fontId="10" fillId="7" borderId="12"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10" fillId="7" borderId="12" xfId="0" applyFont="1" applyFill="1" applyBorder="1" applyAlignment="1" applyProtection="1">
      <alignment horizontal="center" vertical="top" wrapText="1"/>
      <protection locked="0"/>
    </xf>
    <xf numFmtId="0" fontId="10" fillId="7" borderId="12" xfId="0" applyFont="1" applyFill="1" applyBorder="1" applyAlignment="1" applyProtection="1">
      <alignment horizontal="right" vertical="center" wrapText="1"/>
      <protection locked="0"/>
    </xf>
    <xf numFmtId="0" fontId="11" fillId="0" borderId="0" xfId="0" applyFont="1" applyBorder="1" applyAlignment="1">
      <alignment horizont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1" xfId="0" applyFont="1" applyBorder="1" applyAlignment="1">
      <alignment horizontal="left" vertical="center" wrapText="1"/>
    </xf>
    <xf numFmtId="0" fontId="9" fillId="0" borderId="24" xfId="0" applyFont="1" applyBorder="1" applyAlignment="1">
      <alignment horizontal="left" vertical="center" wrapText="1"/>
    </xf>
    <xf numFmtId="44" fontId="9" fillId="0" borderId="9" xfId="2" applyFont="1" applyBorder="1" applyAlignment="1">
      <alignment horizontal="center" vertical="center"/>
    </xf>
    <xf numFmtId="44" fontId="9" fillId="0" borderId="11" xfId="2" applyFont="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0" borderId="12" xfId="0" applyFont="1" applyFill="1" applyBorder="1" applyAlignment="1" applyProtection="1">
      <alignment horizontal="center" vertical="center" wrapText="1"/>
      <protection locked="0"/>
    </xf>
    <xf numFmtId="49" fontId="10" fillId="8" borderId="8" xfId="0" applyNumberFormat="1" applyFont="1" applyFill="1" applyBorder="1" applyAlignment="1" applyProtection="1">
      <alignment horizontal="left"/>
      <protection locked="0"/>
    </xf>
    <xf numFmtId="0" fontId="10" fillId="7" borderId="12" xfId="0" applyFont="1" applyFill="1" applyBorder="1" applyAlignment="1">
      <alignment horizontal="center" vertical="center"/>
    </xf>
    <xf numFmtId="0" fontId="10" fillId="7" borderId="30" xfId="0" applyFont="1" applyFill="1" applyBorder="1" applyAlignment="1" applyProtection="1">
      <alignment horizontal="center" vertical="top" wrapText="1"/>
      <protection locked="0"/>
    </xf>
    <xf numFmtId="0" fontId="10" fillId="7" borderId="31" xfId="0" applyFont="1" applyFill="1" applyBorder="1" applyAlignment="1" applyProtection="1">
      <alignment horizontal="center" vertical="top" wrapText="1"/>
      <protection locked="0"/>
    </xf>
    <xf numFmtId="0" fontId="10" fillId="7" borderId="32" xfId="0" applyFont="1" applyFill="1" applyBorder="1" applyAlignment="1" applyProtection="1">
      <alignment horizontal="center" vertical="top" wrapText="1"/>
      <protection locked="0"/>
    </xf>
    <xf numFmtId="0" fontId="10" fillId="7" borderId="36" xfId="0" applyFont="1" applyFill="1" applyBorder="1" applyAlignment="1" applyProtection="1">
      <alignment horizontal="center" vertical="top" wrapText="1"/>
      <protection locked="0"/>
    </xf>
    <xf numFmtId="0" fontId="10" fillId="7" borderId="25" xfId="0" applyFont="1" applyFill="1" applyBorder="1" applyAlignment="1" applyProtection="1">
      <alignment horizontal="center" vertical="top" wrapText="1"/>
      <protection locked="0"/>
    </xf>
    <xf numFmtId="0" fontId="10" fillId="7" borderId="37" xfId="0" applyFont="1" applyFill="1" applyBorder="1" applyAlignment="1" applyProtection="1">
      <alignment horizontal="center" vertical="top" wrapText="1"/>
      <protection locked="0"/>
    </xf>
    <xf numFmtId="0" fontId="10" fillId="7" borderId="33" xfId="0" applyFont="1" applyFill="1" applyBorder="1" applyAlignment="1" applyProtection="1">
      <alignment horizontal="center" vertical="top" wrapText="1"/>
      <protection locked="0"/>
    </xf>
    <xf numFmtId="0" fontId="10" fillId="7" borderId="34" xfId="0" applyFont="1" applyFill="1" applyBorder="1" applyAlignment="1" applyProtection="1">
      <alignment horizontal="center" vertical="top" wrapText="1"/>
      <protection locked="0"/>
    </xf>
    <xf numFmtId="0" fontId="10" fillId="7" borderId="35" xfId="0" applyFont="1" applyFill="1" applyBorder="1" applyAlignment="1" applyProtection="1">
      <alignment horizontal="center" vertical="top" wrapText="1"/>
      <protection locked="0"/>
    </xf>
    <xf numFmtId="165" fontId="9" fillId="0" borderId="12" xfId="2" applyNumberFormat="1" applyFont="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Alignment="1">
      <alignment horizontal="left" wrapText="1"/>
    </xf>
    <xf numFmtId="0" fontId="6" fillId="0" borderId="0" xfId="0" applyFont="1" applyFill="1" applyAlignment="1">
      <alignment horizontal="left" wrapText="1"/>
    </xf>
    <xf numFmtId="0" fontId="9" fillId="0" borderId="0" xfId="0" applyFont="1" applyFill="1" applyAlignment="1">
      <alignment horizontal="left" wrapText="1"/>
    </xf>
    <xf numFmtId="0" fontId="10" fillId="0" borderId="12" xfId="0" applyFont="1" applyBorder="1" applyAlignment="1">
      <alignment horizontal="center" vertical="center"/>
    </xf>
    <xf numFmtId="0" fontId="10" fillId="0" borderId="8" xfId="0" applyFont="1" applyBorder="1" applyAlignment="1">
      <alignment horizontal="center"/>
    </xf>
    <xf numFmtId="0" fontId="10" fillId="0" borderId="21"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left" vertical="center"/>
    </xf>
    <xf numFmtId="0" fontId="10" fillId="8" borderId="8" xfId="0" applyFont="1" applyFill="1" applyBorder="1" applyAlignment="1" applyProtection="1">
      <alignment horizontal="left" vertical="center"/>
      <protection locked="0"/>
    </xf>
    <xf numFmtId="0" fontId="10" fillId="0" borderId="8" xfId="0" applyFont="1" applyFill="1" applyBorder="1" applyAlignment="1" applyProtection="1">
      <alignment horizontal="center" vertical="top"/>
      <protection locked="0"/>
    </xf>
    <xf numFmtId="0" fontId="10" fillId="8" borderId="12" xfId="0" applyFont="1" applyFill="1" applyBorder="1" applyAlignment="1" applyProtection="1">
      <alignment horizontal="left" vertical="top" wrapText="1"/>
      <protection locked="0"/>
    </xf>
    <xf numFmtId="167" fontId="9" fillId="8" borderId="8" xfId="2" applyNumberFormat="1" applyFont="1" applyFill="1" applyBorder="1" applyAlignment="1" applyProtection="1">
      <alignment horizontal="center"/>
      <protection locked="0"/>
    </xf>
    <xf numFmtId="0" fontId="9" fillId="0" borderId="0" xfId="0" applyFont="1" applyAlignment="1">
      <alignment horizontal="center"/>
    </xf>
    <xf numFmtId="0" fontId="10" fillId="4" borderId="8" xfId="0" applyFont="1" applyFill="1" applyBorder="1" applyAlignment="1" applyProtection="1">
      <alignment horizontal="center"/>
      <protection locked="0"/>
    </xf>
    <xf numFmtId="0" fontId="14" fillId="0" borderId="0" xfId="0" applyFont="1" applyAlignment="1">
      <alignment horizontal="right" vertical="center"/>
    </xf>
    <xf numFmtId="9" fontId="9" fillId="4" borderId="9" xfId="1" applyFont="1" applyFill="1" applyBorder="1" applyAlignment="1" applyProtection="1">
      <alignment horizontal="center" vertical="center"/>
      <protection locked="0"/>
    </xf>
    <xf numFmtId="9" fontId="9" fillId="4" borderId="11" xfId="1" applyFont="1" applyFill="1" applyBorder="1" applyAlignment="1" applyProtection="1">
      <alignment horizontal="center" vertical="center"/>
      <protection locked="0"/>
    </xf>
    <xf numFmtId="0" fontId="10" fillId="4" borderId="13" xfId="0" applyFont="1" applyFill="1" applyBorder="1" applyAlignment="1" applyProtection="1">
      <alignment horizontal="left" vertical="top" wrapText="1"/>
      <protection locked="0"/>
    </xf>
    <xf numFmtId="0" fontId="10" fillId="4" borderId="14"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8" xfId="0" applyFont="1" applyFill="1" applyBorder="1" applyAlignment="1" applyProtection="1">
      <alignment horizontal="left" vertical="top" wrapText="1"/>
      <protection locked="0"/>
    </xf>
    <xf numFmtId="0" fontId="10" fillId="4" borderId="17" xfId="0" applyFont="1" applyFill="1" applyBorder="1" applyAlignment="1" applyProtection="1">
      <alignment horizontal="left" vertical="top" wrapText="1"/>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44" fontId="9" fillId="6" borderId="9" xfId="0" applyNumberFormat="1"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44" fontId="9" fillId="4" borderId="28" xfId="2" applyFont="1" applyFill="1" applyBorder="1" applyAlignment="1" applyProtection="1">
      <alignment horizontal="center" vertical="center"/>
      <protection locked="0"/>
    </xf>
    <xf numFmtId="44" fontId="9" fillId="4" borderId="29" xfId="2" applyFont="1" applyFill="1" applyBorder="1" applyAlignment="1" applyProtection="1">
      <alignment horizontal="center" vertical="center"/>
      <protection locked="0"/>
    </xf>
    <xf numFmtId="44" fontId="9" fillId="4" borderId="27" xfId="2" applyFont="1" applyFill="1" applyBorder="1" applyAlignment="1" applyProtection="1">
      <alignment horizontal="center" vertical="center"/>
      <protection locked="0"/>
    </xf>
    <xf numFmtId="0" fontId="9" fillId="0" borderId="49" xfId="0" applyFont="1" applyBorder="1" applyAlignment="1">
      <alignment horizontal="center" vertical="center"/>
    </xf>
    <xf numFmtId="0" fontId="9" fillId="0" borderId="39" xfId="0" applyFont="1" applyBorder="1" applyAlignment="1">
      <alignment horizontal="center" vertical="center"/>
    </xf>
    <xf numFmtId="0" fontId="10" fillId="6" borderId="8" xfId="0" applyFont="1" applyFill="1" applyBorder="1" applyAlignment="1" applyProtection="1">
      <alignment horizontal="left" vertical="center"/>
      <protection locked="0"/>
    </xf>
    <xf numFmtId="0" fontId="9" fillId="0" borderId="44" xfId="0" applyFont="1" applyBorder="1" applyAlignment="1">
      <alignment horizontal="center" vertical="center"/>
    </xf>
    <xf numFmtId="0" fontId="10" fillId="4" borderId="0"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5" fillId="0" borderId="0" xfId="0" applyFont="1" applyBorder="1" applyAlignment="1">
      <alignment horizontal="center"/>
    </xf>
    <xf numFmtId="0" fontId="9" fillId="0" borderId="45" xfId="0" applyFont="1" applyBorder="1" applyAlignment="1">
      <alignment horizontal="center" vertical="center"/>
    </xf>
    <xf numFmtId="0" fontId="9" fillId="0" borderId="47" xfId="0" applyFont="1" applyBorder="1" applyAlignment="1">
      <alignment horizontal="left" wrapText="1"/>
    </xf>
    <xf numFmtId="44" fontId="9" fillId="0" borderId="44" xfId="0" applyNumberFormat="1" applyFont="1" applyBorder="1" applyAlignment="1">
      <alignment horizontal="center" vertical="center"/>
    </xf>
    <xf numFmtId="0" fontId="0" fillId="0" borderId="45" xfId="0" applyBorder="1"/>
    <xf numFmtId="164" fontId="9" fillId="4" borderId="14" xfId="0" applyNumberFormat="1" applyFont="1" applyFill="1" applyBorder="1" applyAlignment="1" applyProtection="1">
      <alignment horizontal="center"/>
      <protection locked="0"/>
    </xf>
    <xf numFmtId="0" fontId="10" fillId="4" borderId="50" xfId="0" applyFont="1" applyFill="1" applyBorder="1" applyAlignment="1" applyProtection="1">
      <alignment horizontal="left" vertical="top" wrapText="1"/>
      <protection locked="0"/>
    </xf>
    <xf numFmtId="0" fontId="10" fillId="4" borderId="41" xfId="0" applyFont="1" applyFill="1" applyBorder="1" applyAlignment="1" applyProtection="1">
      <alignment horizontal="left" vertical="top" wrapText="1"/>
      <protection locked="0"/>
    </xf>
    <xf numFmtId="0" fontId="10" fillId="4" borderId="43" xfId="0" applyFont="1" applyFill="1" applyBorder="1" applyAlignment="1" applyProtection="1">
      <alignment horizontal="left" vertical="top" wrapText="1"/>
      <protection locked="0"/>
    </xf>
    <xf numFmtId="0" fontId="10" fillId="4" borderId="42"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top" wrapText="1"/>
      <protection locked="0"/>
    </xf>
    <xf numFmtId="0" fontId="10" fillId="4" borderId="40" xfId="0" applyFont="1" applyFill="1" applyBorder="1" applyAlignment="1" applyProtection="1">
      <alignment horizontal="left" vertical="top" wrapText="1"/>
      <protection locked="0"/>
    </xf>
    <xf numFmtId="0" fontId="10" fillId="4" borderId="51" xfId="0" applyFont="1" applyFill="1" applyBorder="1" applyAlignment="1" applyProtection="1">
      <alignment horizontal="left" vertical="top" wrapText="1"/>
      <protection locked="0"/>
    </xf>
    <xf numFmtId="0" fontId="10" fillId="4" borderId="52" xfId="0" applyFont="1" applyFill="1" applyBorder="1" applyAlignment="1" applyProtection="1">
      <alignment horizontal="left" vertical="top" wrapText="1"/>
      <protection locked="0"/>
    </xf>
    <xf numFmtId="0" fontId="10" fillId="4" borderId="53" xfId="0" applyFont="1" applyFill="1" applyBorder="1" applyAlignment="1" applyProtection="1">
      <alignment horizontal="left" vertical="top" wrapText="1"/>
      <protection locked="0"/>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44" fontId="9" fillId="4" borderId="49" xfId="2" applyFont="1" applyFill="1" applyBorder="1" applyAlignment="1" applyProtection="1">
      <alignment horizontal="center" vertical="center"/>
      <protection locked="0"/>
    </xf>
    <xf numFmtId="44" fontId="9" fillId="4" borderId="38" xfId="2" applyFont="1" applyFill="1" applyBorder="1" applyAlignment="1" applyProtection="1">
      <alignment horizontal="center" vertical="center"/>
      <protection locked="0"/>
    </xf>
    <xf numFmtId="44" fontId="9" fillId="4" borderId="39" xfId="2" applyFont="1" applyFill="1" applyBorder="1" applyAlignment="1" applyProtection="1">
      <alignment horizontal="center" vertical="center"/>
      <protection locked="0"/>
    </xf>
    <xf numFmtId="9" fontId="9" fillId="4" borderId="48" xfId="1" applyFont="1" applyFill="1" applyBorder="1" applyAlignment="1" applyProtection="1">
      <alignment horizontal="center" vertical="center"/>
      <protection locked="0"/>
    </xf>
    <xf numFmtId="9" fontId="9" fillId="4" borderId="44" xfId="1" applyFont="1" applyFill="1" applyBorder="1" applyAlignment="1" applyProtection="1">
      <alignment horizontal="center" vertical="center"/>
      <protection locked="0"/>
    </xf>
    <xf numFmtId="9" fontId="9" fillId="4" borderId="45" xfId="1" applyFont="1" applyFill="1" applyBorder="1" applyAlignment="1" applyProtection="1">
      <alignment horizontal="center" vertical="center"/>
      <protection locked="0"/>
    </xf>
    <xf numFmtId="0" fontId="9" fillId="0" borderId="5" xfId="0" applyFont="1" applyBorder="1" applyAlignment="1">
      <alignment horizontal="center"/>
    </xf>
    <xf numFmtId="0" fontId="11" fillId="0" borderId="0" xfId="0" applyFont="1" applyBorder="1" applyAlignment="1">
      <alignment horizontal="center" vertical="center" wrapText="1"/>
    </xf>
    <xf numFmtId="0" fontId="10" fillId="6" borderId="54" xfId="0" applyFont="1" applyFill="1" applyBorder="1" applyAlignment="1" applyProtection="1">
      <alignment horizontal="left" vertical="center"/>
      <protection locked="0"/>
    </xf>
    <xf numFmtId="0" fontId="10" fillId="6" borderId="48" xfId="0" applyFont="1" applyFill="1" applyBorder="1" applyAlignment="1">
      <alignment horizontal="left"/>
    </xf>
    <xf numFmtId="0" fontId="10" fillId="6" borderId="44" xfId="0" applyFont="1" applyFill="1" applyBorder="1" applyAlignment="1">
      <alignment horizontal="left"/>
    </xf>
    <xf numFmtId="0" fontId="10" fillId="6" borderId="45" xfId="0" applyFont="1" applyFill="1" applyBorder="1" applyAlignment="1">
      <alignment horizontal="left"/>
    </xf>
    <xf numFmtId="0" fontId="9" fillId="0" borderId="47" xfId="0" applyFont="1" applyBorder="1" applyAlignment="1">
      <alignment horizontal="left" vertical="center" wrapText="1"/>
    </xf>
    <xf numFmtId="0" fontId="3" fillId="0" borderId="0" xfId="0" applyFont="1" applyAlignment="1">
      <alignment horizontal="center"/>
    </xf>
    <xf numFmtId="0" fontId="10" fillId="5" borderId="55" xfId="0" applyFont="1" applyFill="1" applyBorder="1" applyAlignment="1" applyProtection="1">
      <alignment horizontal="center" vertical="top" wrapText="1"/>
      <protection locked="0"/>
    </xf>
    <xf numFmtId="0" fontId="10" fillId="5" borderId="56" xfId="0" applyFont="1" applyFill="1" applyBorder="1" applyAlignment="1" applyProtection="1">
      <alignment horizontal="center" vertical="top" wrapText="1"/>
      <protection locked="0"/>
    </xf>
    <xf numFmtId="0" fontId="10" fillId="5" borderId="57" xfId="0" applyFont="1" applyFill="1" applyBorder="1" applyAlignment="1" applyProtection="1">
      <alignment horizontal="center" vertical="top" wrapText="1"/>
      <protection locked="0"/>
    </xf>
    <xf numFmtId="0" fontId="11" fillId="0" borderId="14" xfId="0" applyFont="1" applyBorder="1" applyAlignment="1">
      <alignment horizontal="center" vertical="top" wrapText="1"/>
    </xf>
  </cellXfs>
  <cellStyles count="3">
    <cellStyle name="Normalny" xfId="0" builtinId="0"/>
    <cellStyle name="Procentowy" xfId="1" builtinId="5"/>
    <cellStyle name="Walutowy" xfId="2" builtin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Radio" checked="Checked"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14</xdr:row>
          <xdr:rowOff>38100</xdr:rowOff>
        </xdr:from>
        <xdr:to>
          <xdr:col>20</xdr:col>
          <xdr:colOff>28575</xdr:colOff>
          <xdr:row>15</xdr:row>
          <xdr:rowOff>142875</xdr:rowOff>
        </xdr:to>
        <xdr:sp macro="" textlink="">
          <xdr:nvSpPr>
            <xdr:cNvPr id="1044" name="Group Box 20" hidden="1">
              <a:extLst>
                <a:ext uri="{63B3BB69-23CF-44E3-9099-C40C66FF867C}">
                  <a14:compatExt spid="_x0000_s10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38100</xdr:colOff>
          <xdr:row>54</xdr:row>
          <xdr:rowOff>47625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0</xdr:rowOff>
        </xdr:from>
        <xdr:to>
          <xdr:col>2</xdr:col>
          <xdr:colOff>38100</xdr:colOff>
          <xdr:row>56</xdr:row>
          <xdr:rowOff>38100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0</xdr:rowOff>
        </xdr:from>
        <xdr:to>
          <xdr:col>2</xdr:col>
          <xdr:colOff>38100</xdr:colOff>
          <xdr:row>57</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0</xdr:rowOff>
        </xdr:from>
        <xdr:to>
          <xdr:col>2</xdr:col>
          <xdr:colOff>38100</xdr:colOff>
          <xdr:row>58</xdr:row>
          <xdr:rowOff>66675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38100</xdr:rowOff>
        </xdr:from>
        <xdr:to>
          <xdr:col>4</xdr:col>
          <xdr:colOff>276225</xdr:colOff>
          <xdr:row>15</xdr:row>
          <xdr:rowOff>104775</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pl-PL" sz="1000" b="0" i="0" u="none" strike="noStrike" baseline="0">
                  <a:solidFill>
                    <a:srgbClr val="000000"/>
                  </a:solidFill>
                  <a:latin typeface="Arial"/>
                  <a:cs typeface="Arial"/>
                </a:rPr>
                <a:t>dostawa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38100</xdr:rowOff>
        </xdr:from>
        <xdr:to>
          <xdr:col>10</xdr:col>
          <xdr:colOff>152400</xdr:colOff>
          <xdr:row>15</xdr:row>
          <xdr:rowOff>104775</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pl-PL" sz="1000" b="0" i="0" u="none" strike="noStrike" baseline="0">
                  <a:solidFill>
                    <a:srgbClr val="000000"/>
                  </a:solidFill>
                  <a:latin typeface="Arial"/>
                  <a:cs typeface="Arial"/>
                </a:rPr>
                <a:t>usługa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38100</xdr:rowOff>
        </xdr:from>
        <xdr:to>
          <xdr:col>19</xdr:col>
          <xdr:colOff>28575</xdr:colOff>
          <xdr:row>15</xdr:row>
          <xdr:rowOff>104775</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pl-PL" sz="1000" b="0" i="0" u="none" strike="noStrike" baseline="0">
                  <a:solidFill>
                    <a:srgbClr val="000000"/>
                  </a:solidFill>
                  <a:latin typeface="Arial"/>
                  <a:cs typeface="Arial"/>
                </a:rPr>
                <a:t>robota budowlana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93</xdr:row>
          <xdr:rowOff>0</xdr:rowOff>
        </xdr:from>
        <xdr:to>
          <xdr:col>2</xdr:col>
          <xdr:colOff>47625</xdr:colOff>
          <xdr:row>94</xdr:row>
          <xdr:rowOff>66675</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93</xdr:row>
          <xdr:rowOff>142875</xdr:rowOff>
        </xdr:from>
        <xdr:to>
          <xdr:col>2</xdr:col>
          <xdr:colOff>47625</xdr:colOff>
          <xdr:row>95</xdr:row>
          <xdr:rowOff>47625</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94</xdr:row>
          <xdr:rowOff>142875</xdr:rowOff>
        </xdr:from>
        <xdr:to>
          <xdr:col>2</xdr:col>
          <xdr:colOff>47625</xdr:colOff>
          <xdr:row>96</xdr:row>
          <xdr:rowOff>47625</xdr:rowOff>
        </xdr:to>
        <xdr:sp macro="" textlink="">
          <xdr:nvSpPr>
            <xdr:cNvPr id="1063" name="Option Button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96</xdr:row>
          <xdr:rowOff>0</xdr:rowOff>
        </xdr:from>
        <xdr:to>
          <xdr:col>2</xdr:col>
          <xdr:colOff>47625</xdr:colOff>
          <xdr:row>97</xdr:row>
          <xdr:rowOff>66675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123825</xdr:rowOff>
        </xdr:from>
        <xdr:to>
          <xdr:col>5</xdr:col>
          <xdr:colOff>38100</xdr:colOff>
          <xdr:row>102</xdr:row>
          <xdr:rowOff>38100</xdr:rowOff>
        </xdr:to>
        <xdr:sp macro="" textlink="">
          <xdr:nvSpPr>
            <xdr:cNvPr id="1104" name="Option Button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100</xdr:row>
          <xdr:rowOff>142875</xdr:rowOff>
        </xdr:from>
        <xdr:to>
          <xdr:col>9</xdr:col>
          <xdr:colOff>38100</xdr:colOff>
          <xdr:row>102</xdr:row>
          <xdr:rowOff>47625</xdr:rowOff>
        </xdr:to>
        <xdr:sp macro="" textlink="">
          <xdr:nvSpPr>
            <xdr:cNvPr id="1105" name="Option Button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100</xdr:row>
          <xdr:rowOff>85725</xdr:rowOff>
        </xdr:from>
        <xdr:to>
          <xdr:col>19</xdr:col>
          <xdr:colOff>276225</xdr:colOff>
          <xdr:row>102</xdr:row>
          <xdr:rowOff>142875</xdr:rowOff>
        </xdr:to>
        <xdr:sp macro="" textlink="">
          <xdr:nvSpPr>
            <xdr:cNvPr id="1107" name="Group Box 83" hidden="1">
              <a:extLst>
                <a:ext uri="{63B3BB69-23CF-44E3-9099-C40C66FF867C}">
                  <a14:compatExt spid="_x0000_s1107"/>
                </a:ext>
              </a:extLst>
            </xdr:cNvPr>
            <xdr:cNvSpPr/>
          </xdr:nvSpPr>
          <xdr:spPr>
            <a:xfrm>
              <a:off x="0" y="0"/>
              <a:ext cx="0" cy="0"/>
            </a:xfrm>
            <a:prstGeom prst="rect">
              <a:avLst/>
            </a:prstGeom>
          </xdr:spPr>
        </xdr:sp>
        <xdr:clientData fPrint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autoPageBreaks="0" fitToPage="1"/>
  </sheetPr>
  <dimension ref="A1:AB163"/>
  <sheetViews>
    <sheetView showGridLines="0" showZeros="0" tabSelected="1" showOutlineSymbols="0" view="pageBreakPreview" topLeftCell="A130" zoomScale="140" zoomScaleSheetLayoutView="140" zoomScalePageLayoutView="40" workbookViewId="0">
      <selection activeCell="K142" sqref="K142"/>
    </sheetView>
  </sheetViews>
  <sheetFormatPr defaultColWidth="9.140625" defaultRowHeight="12" x14ac:dyDescent="0.2"/>
  <cols>
    <col min="1" max="1" width="5" style="19" customWidth="1"/>
    <col min="2" max="19" width="4.7109375" style="15" customWidth="1"/>
    <col min="20" max="20" width="4.42578125" style="15" customWidth="1"/>
    <col min="21" max="21" width="3" style="15" customWidth="1"/>
    <col min="22" max="22" width="3.28515625" style="15" hidden="1" customWidth="1"/>
    <col min="23" max="23" width="1.140625" style="15" hidden="1" customWidth="1"/>
    <col min="24" max="24" width="6.7109375" style="15" hidden="1" customWidth="1"/>
    <col min="25" max="25" width="8.140625" style="15" hidden="1" customWidth="1"/>
    <col min="26" max="26" width="9.28515625" style="15" hidden="1" customWidth="1"/>
    <col min="27" max="27" width="8.140625" style="15" hidden="1" customWidth="1"/>
    <col min="28" max="29" width="9.140625" style="18" customWidth="1"/>
    <col min="30" max="16384" width="9.140625" style="18"/>
  </cols>
  <sheetData>
    <row r="1" spans="1:27" ht="10.5" customHeight="1" x14ac:dyDescent="0.2"/>
    <row r="2" spans="1:27" x14ac:dyDescent="0.2">
      <c r="B2" s="199"/>
      <c r="C2" s="199"/>
      <c r="D2" s="199"/>
      <c r="E2" s="199"/>
      <c r="F2" s="199"/>
      <c r="G2" s="199"/>
      <c r="H2" s="178" t="s">
        <v>108</v>
      </c>
      <c r="I2" s="178"/>
      <c r="J2" s="178"/>
      <c r="K2" s="178"/>
      <c r="L2" s="178"/>
      <c r="M2" s="178"/>
      <c r="N2" s="178"/>
      <c r="O2" s="178"/>
      <c r="P2" s="178"/>
      <c r="Q2" s="178"/>
      <c r="R2" s="178"/>
      <c r="S2" s="178"/>
      <c r="T2" s="178"/>
      <c r="U2" s="178"/>
    </row>
    <row r="3" spans="1:27" x14ac:dyDescent="0.2">
      <c r="B3" s="199"/>
      <c r="C3" s="199"/>
      <c r="D3" s="199"/>
      <c r="E3" s="199"/>
      <c r="F3" s="199"/>
      <c r="G3" s="199"/>
      <c r="O3" s="126"/>
      <c r="P3" s="126"/>
      <c r="Q3" s="126"/>
      <c r="R3" s="126"/>
      <c r="S3" s="126"/>
      <c r="T3" s="126"/>
    </row>
    <row r="4" spans="1:27" x14ac:dyDescent="0.2">
      <c r="B4" s="200"/>
      <c r="C4" s="200"/>
      <c r="D4" s="200"/>
      <c r="E4" s="200"/>
      <c r="F4" s="200"/>
      <c r="G4" s="200"/>
      <c r="O4" s="226" t="s">
        <v>105</v>
      </c>
      <c r="P4" s="226"/>
      <c r="Q4" s="226"/>
      <c r="R4" s="226"/>
      <c r="S4" s="226"/>
      <c r="T4" s="226"/>
      <c r="U4" s="20"/>
      <c r="V4" s="18"/>
      <c r="W4" s="18"/>
      <c r="X4" s="18"/>
      <c r="Y4" s="18"/>
      <c r="Z4" s="18"/>
      <c r="AA4" s="18"/>
    </row>
    <row r="5" spans="1:27" ht="10.5" customHeight="1" x14ac:dyDescent="0.2">
      <c r="B5" s="201" t="s">
        <v>84</v>
      </c>
      <c r="C5" s="201"/>
      <c r="D5" s="201"/>
      <c r="E5" s="201"/>
      <c r="F5" s="201"/>
      <c r="G5" s="201"/>
      <c r="O5" s="226"/>
      <c r="P5" s="226"/>
      <c r="Q5" s="226"/>
      <c r="R5" s="226"/>
      <c r="S5" s="226"/>
      <c r="T5" s="226"/>
      <c r="U5" s="20"/>
      <c r="V5" s="18"/>
      <c r="W5" s="18"/>
      <c r="X5" s="18"/>
      <c r="Y5" s="18"/>
      <c r="Z5" s="18"/>
      <c r="AA5" s="18"/>
    </row>
    <row r="6" spans="1:27" x14ac:dyDescent="0.2">
      <c r="B6" s="176" t="s">
        <v>0</v>
      </c>
      <c r="C6" s="176"/>
      <c r="D6" s="176"/>
      <c r="E6" s="176"/>
      <c r="F6" s="176"/>
      <c r="G6" s="176"/>
      <c r="H6" s="176"/>
      <c r="I6" s="176"/>
      <c r="J6" s="176"/>
      <c r="K6" s="176"/>
      <c r="L6" s="176"/>
      <c r="M6" s="176"/>
      <c r="N6" s="176"/>
      <c r="O6" s="176"/>
      <c r="P6" s="176"/>
      <c r="Q6" s="176"/>
      <c r="R6" s="176"/>
      <c r="S6" s="176"/>
      <c r="T6" s="176"/>
    </row>
    <row r="7" spans="1:27" ht="11.25" customHeight="1" thickBot="1" x14ac:dyDescent="0.25">
      <c r="B7" s="225" t="s">
        <v>36</v>
      </c>
      <c r="C7" s="225"/>
      <c r="D7" s="225"/>
      <c r="E7" s="225"/>
      <c r="F7" s="225"/>
      <c r="G7" s="225"/>
      <c r="H7" s="225"/>
      <c r="I7" s="225"/>
      <c r="J7" s="225"/>
      <c r="K7" s="225"/>
      <c r="L7" s="225"/>
      <c r="M7" s="225"/>
      <c r="N7" s="225"/>
      <c r="O7" s="225"/>
      <c r="P7" s="225"/>
      <c r="Q7" s="225"/>
      <c r="R7" s="225"/>
      <c r="S7" s="225"/>
      <c r="T7" s="225"/>
    </row>
    <row r="8" spans="1:27" s="25" customFormat="1" ht="12.75" thickBot="1" x14ac:dyDescent="0.25">
      <c r="A8" s="12"/>
      <c r="B8" s="216" t="s">
        <v>79</v>
      </c>
      <c r="C8" s="217"/>
      <c r="D8" s="21" t="s">
        <v>78</v>
      </c>
      <c r="E8" s="22"/>
      <c r="F8" s="22"/>
      <c r="G8" s="22"/>
      <c r="H8" s="22"/>
      <c r="I8" s="22"/>
      <c r="J8" s="22"/>
      <c r="K8" s="22"/>
      <c r="L8" s="22"/>
      <c r="M8" s="22"/>
      <c r="N8" s="22"/>
      <c r="O8" s="22"/>
      <c r="P8" s="22"/>
      <c r="Q8" s="22"/>
      <c r="R8" s="22"/>
      <c r="S8" s="22"/>
      <c r="T8" s="23"/>
      <c r="U8" s="24"/>
      <c r="V8" s="24"/>
      <c r="W8" s="24"/>
      <c r="X8" s="24"/>
      <c r="Y8" s="24"/>
      <c r="Z8" s="24"/>
      <c r="AA8" s="24"/>
    </row>
    <row r="9" spans="1:27" x14ac:dyDescent="0.2">
      <c r="A9" s="17" t="s">
        <v>1</v>
      </c>
      <c r="B9" s="19" t="s">
        <v>59</v>
      </c>
    </row>
    <row r="10" spans="1:27" x14ac:dyDescent="0.2">
      <c r="A10" s="17"/>
      <c r="B10" s="19" t="s">
        <v>96</v>
      </c>
      <c r="H10" s="228"/>
      <c r="I10" s="229"/>
      <c r="J10" s="229"/>
      <c r="K10" s="229"/>
      <c r="L10" s="229"/>
      <c r="M10" s="229"/>
      <c r="N10" s="229"/>
      <c r="O10" s="229"/>
      <c r="P10" s="229"/>
      <c r="Q10" s="229"/>
      <c r="R10" s="229"/>
      <c r="S10" s="229"/>
      <c r="T10" s="230"/>
    </row>
    <row r="11" spans="1:27" x14ac:dyDescent="0.2">
      <c r="A11" s="17"/>
      <c r="B11" s="19" t="s">
        <v>81</v>
      </c>
    </row>
    <row r="12" spans="1:27" x14ac:dyDescent="0.2">
      <c r="A12" s="17"/>
      <c r="B12" s="181"/>
      <c r="C12" s="182"/>
      <c r="D12" s="182"/>
      <c r="E12" s="182"/>
      <c r="F12" s="182"/>
      <c r="G12" s="182"/>
      <c r="H12" s="182"/>
      <c r="I12" s="182"/>
      <c r="J12" s="182"/>
      <c r="K12" s="182"/>
      <c r="L12" s="182"/>
      <c r="M12" s="182"/>
      <c r="N12" s="182"/>
      <c r="O12" s="182"/>
      <c r="P12" s="182"/>
      <c r="Q12" s="182"/>
      <c r="R12" s="182"/>
      <c r="S12" s="182"/>
      <c r="T12" s="183"/>
    </row>
    <row r="13" spans="1:27" ht="18" customHeight="1" x14ac:dyDescent="0.2">
      <c r="A13" s="17"/>
      <c r="B13" s="184"/>
      <c r="C13" s="185"/>
      <c r="D13" s="185"/>
      <c r="E13" s="185"/>
      <c r="F13" s="185"/>
      <c r="G13" s="185"/>
      <c r="H13" s="185"/>
      <c r="I13" s="185"/>
      <c r="J13" s="185"/>
      <c r="K13" s="185"/>
      <c r="L13" s="185"/>
      <c r="M13" s="185"/>
      <c r="N13" s="185"/>
      <c r="O13" s="185"/>
      <c r="P13" s="185"/>
      <c r="Q13" s="185"/>
      <c r="R13" s="185"/>
      <c r="S13" s="185"/>
      <c r="T13" s="186"/>
    </row>
    <row r="14" spans="1:27" x14ac:dyDescent="0.2">
      <c r="A14" s="17" t="s">
        <v>60</v>
      </c>
      <c r="B14" s="19" t="s">
        <v>88</v>
      </c>
      <c r="F14" s="15" t="s">
        <v>80</v>
      </c>
      <c r="H14" s="26"/>
    </row>
    <row r="15" spans="1:27" x14ac:dyDescent="0.2">
      <c r="A15" s="17"/>
    </row>
    <row r="16" spans="1:27" x14ac:dyDescent="0.2">
      <c r="A16" s="17"/>
      <c r="D16" s="27"/>
      <c r="E16" s="27"/>
      <c r="F16" s="27"/>
      <c r="G16" s="27"/>
      <c r="H16" s="27"/>
      <c r="I16" s="27"/>
      <c r="J16" s="27"/>
      <c r="K16" s="27"/>
      <c r="L16" s="27"/>
      <c r="M16" s="27"/>
      <c r="N16" s="27"/>
      <c r="O16" s="27"/>
      <c r="P16" s="27"/>
      <c r="Q16" s="27"/>
      <c r="R16" s="27"/>
    </row>
    <row r="17" spans="1:24" x14ac:dyDescent="0.2">
      <c r="A17" s="17" t="s">
        <v>61</v>
      </c>
      <c r="B17" s="19" t="s">
        <v>50</v>
      </c>
      <c r="W17" s="29">
        <v>0</v>
      </c>
    </row>
    <row r="18" spans="1:24" x14ac:dyDescent="0.2">
      <c r="A18" s="17"/>
      <c r="B18" s="207"/>
      <c r="C18" s="208"/>
      <c r="D18" s="208"/>
      <c r="E18" s="208"/>
      <c r="F18" s="208"/>
      <c r="G18" s="208"/>
      <c r="H18" s="208"/>
      <c r="I18" s="208"/>
      <c r="J18" s="208"/>
      <c r="K18" s="208"/>
      <c r="L18" s="208"/>
      <c r="M18" s="208"/>
      <c r="N18" s="208"/>
      <c r="O18" s="208"/>
      <c r="P18" s="208"/>
      <c r="Q18" s="208"/>
      <c r="R18" s="208"/>
      <c r="S18" s="208"/>
      <c r="T18" s="209"/>
      <c r="V18" s="29">
        <v>0.05</v>
      </c>
      <c r="W18" s="29">
        <v>0.05</v>
      </c>
      <c r="X18" s="31">
        <f>($D$25*W18)+$D$25</f>
        <v>0</v>
      </c>
    </row>
    <row r="19" spans="1:24" ht="9" customHeight="1" x14ac:dyDescent="0.2">
      <c r="A19" s="17"/>
      <c r="B19" s="210"/>
      <c r="C19" s="211"/>
      <c r="D19" s="211"/>
      <c r="E19" s="211"/>
      <c r="F19" s="211"/>
      <c r="G19" s="211"/>
      <c r="H19" s="211"/>
      <c r="I19" s="211"/>
      <c r="J19" s="211"/>
      <c r="K19" s="211"/>
      <c r="L19" s="211"/>
      <c r="M19" s="211"/>
      <c r="N19" s="211"/>
      <c r="O19" s="211"/>
      <c r="P19" s="211"/>
      <c r="Q19" s="211"/>
      <c r="R19" s="211"/>
      <c r="S19" s="211"/>
      <c r="T19" s="212"/>
      <c r="V19" s="30">
        <v>0.08</v>
      </c>
      <c r="W19" s="30">
        <v>0.08</v>
      </c>
      <c r="X19" s="31">
        <f>($D$25*W19)+$D$25</f>
        <v>0</v>
      </c>
    </row>
    <row r="20" spans="1:24" ht="3" customHeight="1" x14ac:dyDescent="0.2">
      <c r="A20" s="17"/>
      <c r="B20" s="213"/>
      <c r="C20" s="214"/>
      <c r="D20" s="214"/>
      <c r="E20" s="214"/>
      <c r="F20" s="214"/>
      <c r="G20" s="214"/>
      <c r="H20" s="214"/>
      <c r="I20" s="214"/>
      <c r="J20" s="214"/>
      <c r="K20" s="214"/>
      <c r="L20" s="214"/>
      <c r="M20" s="214"/>
      <c r="N20" s="214"/>
      <c r="O20" s="214"/>
      <c r="P20" s="214"/>
      <c r="Q20" s="214"/>
      <c r="R20" s="214"/>
      <c r="S20" s="214"/>
      <c r="T20" s="215"/>
      <c r="V20" s="30">
        <v>0.23</v>
      </c>
      <c r="W20" s="30">
        <v>0.23</v>
      </c>
      <c r="X20" s="31">
        <f>($D$25*W20)+$D$25</f>
        <v>0</v>
      </c>
    </row>
    <row r="21" spans="1:24" x14ac:dyDescent="0.2">
      <c r="A21" s="17" t="s">
        <v>62</v>
      </c>
      <c r="B21" s="19" t="s">
        <v>45</v>
      </c>
      <c r="H21" s="82"/>
      <c r="I21" s="81"/>
      <c r="J21" s="227"/>
      <c r="K21" s="227"/>
      <c r="L21" s="227"/>
      <c r="M21" s="227"/>
      <c r="N21" s="227"/>
      <c r="O21" s="227"/>
      <c r="P21" s="227"/>
      <c r="Q21" s="227"/>
      <c r="R21" s="227"/>
      <c r="S21" s="227"/>
      <c r="T21" s="227"/>
    </row>
    <row r="22" spans="1:24" x14ac:dyDescent="0.2">
      <c r="A22" s="17" t="s">
        <v>63</v>
      </c>
      <c r="B22" s="19" t="s">
        <v>95</v>
      </c>
      <c r="H22" s="197"/>
      <c r="I22" s="197"/>
      <c r="J22" s="197"/>
      <c r="K22" s="197"/>
      <c r="L22" s="197"/>
      <c r="M22" s="197"/>
      <c r="N22" s="197"/>
      <c r="O22" s="197"/>
      <c r="P22" s="197"/>
      <c r="Q22" s="197"/>
      <c r="R22" s="197"/>
      <c r="S22" s="197"/>
      <c r="T22" s="197"/>
    </row>
    <row r="23" spans="1:24" x14ac:dyDescent="0.2">
      <c r="A23" s="17" t="s">
        <v>64</v>
      </c>
      <c r="B23" s="19" t="s">
        <v>55</v>
      </c>
      <c r="U23" s="44"/>
      <c r="V23" s="29">
        <v>0</v>
      </c>
    </row>
    <row r="24" spans="1:24" x14ac:dyDescent="0.2">
      <c r="A24" s="17"/>
      <c r="B24" s="28" t="s">
        <v>76</v>
      </c>
    </row>
    <row r="25" spans="1:24" x14ac:dyDescent="0.2">
      <c r="A25" s="17"/>
      <c r="B25" s="187" t="s">
        <v>2</v>
      </c>
      <c r="C25" s="188"/>
      <c r="D25" s="189"/>
      <c r="E25" s="190"/>
      <c r="F25" s="190"/>
      <c r="G25" s="191"/>
      <c r="H25" s="32"/>
      <c r="I25" s="187" t="s">
        <v>10</v>
      </c>
      <c r="J25" s="188"/>
      <c r="K25" s="179"/>
      <c r="L25" s="179"/>
      <c r="M25" s="180"/>
      <c r="N25" s="33"/>
      <c r="O25" s="218"/>
      <c r="P25" s="218"/>
      <c r="Q25" s="218"/>
      <c r="R25" s="218"/>
      <c r="S25" s="33"/>
      <c r="T25" s="33"/>
      <c r="X25" s="31"/>
    </row>
    <row r="26" spans="1:24" ht="3" customHeight="1" x14ac:dyDescent="0.2">
      <c r="A26" s="17"/>
      <c r="I26" s="34"/>
      <c r="J26" s="34"/>
      <c r="K26" s="34"/>
      <c r="L26" s="34"/>
      <c r="M26" s="34"/>
      <c r="N26" s="34"/>
      <c r="O26" s="34"/>
      <c r="P26" s="34"/>
      <c r="Q26" s="34"/>
      <c r="R26" s="34"/>
      <c r="S26" s="34"/>
      <c r="T26" s="34"/>
    </row>
    <row r="27" spans="1:24" x14ac:dyDescent="0.2">
      <c r="A27" s="17"/>
      <c r="B27" s="187" t="s">
        <v>2</v>
      </c>
      <c r="C27" s="188"/>
      <c r="D27" s="189"/>
      <c r="E27" s="190"/>
      <c r="F27" s="190"/>
      <c r="G27" s="191"/>
      <c r="H27" s="32"/>
      <c r="I27" s="187" t="s">
        <v>10</v>
      </c>
      <c r="J27" s="188"/>
      <c r="K27" s="179"/>
      <c r="L27" s="179"/>
      <c r="M27" s="180"/>
      <c r="N27" s="34"/>
      <c r="S27" s="34"/>
      <c r="T27" s="34"/>
    </row>
    <row r="28" spans="1:24" ht="3" customHeight="1" x14ac:dyDescent="0.2">
      <c r="A28" s="17"/>
      <c r="I28" s="34"/>
      <c r="J28" s="34"/>
      <c r="K28" s="34"/>
      <c r="L28" s="34"/>
      <c r="M28" s="34"/>
      <c r="N28" s="34"/>
      <c r="O28" s="34"/>
      <c r="P28" s="34"/>
      <c r="Q28" s="34"/>
      <c r="R28" s="34"/>
      <c r="S28" s="34"/>
      <c r="T28" s="34"/>
    </row>
    <row r="29" spans="1:24" x14ac:dyDescent="0.2">
      <c r="A29" s="17"/>
      <c r="B29" s="187" t="s">
        <v>2</v>
      </c>
      <c r="C29" s="188"/>
      <c r="D29" s="192"/>
      <c r="E29" s="193"/>
      <c r="F29" s="193"/>
      <c r="G29" s="194"/>
      <c r="H29" s="32"/>
      <c r="I29" s="187" t="s">
        <v>10</v>
      </c>
      <c r="J29" s="188"/>
      <c r="K29" s="179"/>
      <c r="L29" s="179"/>
      <c r="M29" s="180"/>
      <c r="N29" s="34"/>
      <c r="S29" s="34"/>
      <c r="T29" s="34"/>
    </row>
    <row r="30" spans="1:24" ht="3" customHeight="1" x14ac:dyDescent="0.2">
      <c r="A30" s="17"/>
      <c r="B30" s="35"/>
      <c r="C30" s="35"/>
      <c r="D30" s="36"/>
      <c r="E30" s="36"/>
      <c r="F30" s="36"/>
      <c r="G30" s="36"/>
      <c r="H30" s="32"/>
      <c r="I30" s="35"/>
      <c r="J30" s="35"/>
      <c r="K30" s="37"/>
      <c r="L30" s="37"/>
      <c r="M30" s="37"/>
      <c r="N30" s="38"/>
      <c r="O30" s="39"/>
      <c r="P30" s="40"/>
      <c r="Q30" s="40"/>
      <c r="R30" s="40"/>
      <c r="S30" s="34"/>
      <c r="T30" s="34"/>
    </row>
    <row r="31" spans="1:24" x14ac:dyDescent="0.2">
      <c r="A31" s="75"/>
      <c r="B31" s="187" t="s">
        <v>2</v>
      </c>
      <c r="C31" s="188"/>
      <c r="D31" s="192"/>
      <c r="E31" s="193"/>
      <c r="F31" s="193"/>
      <c r="G31" s="194"/>
      <c r="H31" s="77"/>
      <c r="I31" s="187" t="s">
        <v>10</v>
      </c>
      <c r="J31" s="188"/>
      <c r="K31" s="179"/>
      <c r="L31" s="179"/>
      <c r="M31" s="180"/>
      <c r="N31" s="76"/>
      <c r="O31" s="39"/>
      <c r="P31" s="40"/>
      <c r="Q31" s="40"/>
      <c r="R31" s="40"/>
      <c r="S31" s="34"/>
      <c r="T31" s="34"/>
    </row>
    <row r="32" spans="1:24" ht="3" customHeight="1" x14ac:dyDescent="0.2">
      <c r="A32" s="17"/>
      <c r="B32" s="40"/>
      <c r="C32" s="35"/>
      <c r="D32" s="36"/>
      <c r="E32" s="36"/>
      <c r="F32" s="36"/>
      <c r="G32" s="36"/>
      <c r="H32" s="32"/>
      <c r="I32" s="35"/>
      <c r="J32" s="35"/>
      <c r="K32" s="37"/>
      <c r="L32" s="37"/>
      <c r="M32" s="37"/>
      <c r="N32" s="38"/>
      <c r="O32" s="39"/>
      <c r="P32" s="40"/>
      <c r="Q32" s="40"/>
      <c r="R32" s="40"/>
      <c r="S32" s="34"/>
      <c r="T32" s="34"/>
    </row>
    <row r="33" spans="1:26" x14ac:dyDescent="0.2">
      <c r="A33" s="17"/>
      <c r="B33" s="195" t="s">
        <v>2</v>
      </c>
      <c r="C33" s="196"/>
      <c r="D33" s="219"/>
      <c r="E33" s="220"/>
      <c r="F33" s="220"/>
      <c r="G33" s="221"/>
      <c r="H33" s="32"/>
      <c r="I33" s="195" t="s">
        <v>10</v>
      </c>
      <c r="J33" s="196"/>
      <c r="K33" s="222"/>
      <c r="L33" s="223"/>
      <c r="M33" s="224"/>
      <c r="N33" s="76"/>
      <c r="O33" s="39"/>
      <c r="P33" s="40"/>
      <c r="Q33" s="40"/>
      <c r="R33" s="40"/>
      <c r="S33" s="34"/>
      <c r="T33" s="34"/>
    </row>
    <row r="34" spans="1:26" ht="3" customHeight="1" x14ac:dyDescent="0.2">
      <c r="A34" s="35"/>
      <c r="B34" s="35"/>
      <c r="C34" s="35"/>
      <c r="D34" s="36"/>
      <c r="E34" s="36"/>
      <c r="F34" s="36"/>
      <c r="G34" s="36"/>
      <c r="H34" s="32"/>
      <c r="I34" s="35"/>
      <c r="J34" s="35"/>
      <c r="K34" s="37"/>
      <c r="L34" s="37"/>
      <c r="M34" s="37"/>
      <c r="N34" s="79"/>
      <c r="O34" s="39"/>
      <c r="P34" s="74"/>
      <c r="Q34" s="74"/>
      <c r="R34" s="74"/>
      <c r="S34" s="34"/>
      <c r="T34" s="34"/>
    </row>
    <row r="35" spans="1:26" ht="12.75" customHeight="1" x14ac:dyDescent="0.2">
      <c r="A35" s="17"/>
      <c r="B35" s="95" t="s">
        <v>33</v>
      </c>
      <c r="C35" s="198"/>
      <c r="D35" s="202"/>
      <c r="E35" s="80"/>
      <c r="F35" s="204">
        <f>$D$25+$D$27+$D$29+$D$31+$D$33</f>
        <v>0</v>
      </c>
      <c r="G35" s="96"/>
      <c r="H35" s="96"/>
      <c r="I35" s="205"/>
      <c r="J35" s="35"/>
      <c r="K35" s="37"/>
      <c r="L35" s="37"/>
      <c r="M35" s="37"/>
      <c r="N35" s="38"/>
      <c r="O35" s="39"/>
      <c r="P35" s="40"/>
      <c r="Q35" s="40"/>
      <c r="R35" s="40"/>
      <c r="S35" s="34"/>
      <c r="T35" s="34"/>
    </row>
    <row r="36" spans="1:26" ht="3" customHeight="1" x14ac:dyDescent="0.2">
      <c r="A36" s="17"/>
      <c r="I36" s="34"/>
      <c r="J36" s="34"/>
      <c r="K36" s="34"/>
      <c r="L36" s="34"/>
      <c r="M36" s="34"/>
      <c r="N36" s="34"/>
      <c r="O36" s="34"/>
      <c r="P36" s="34"/>
      <c r="Q36" s="34"/>
      <c r="R36" s="34"/>
      <c r="S36" s="34"/>
      <c r="T36" s="34"/>
    </row>
    <row r="37" spans="1:26" ht="12" customHeight="1" x14ac:dyDescent="0.2">
      <c r="A37" s="17"/>
      <c r="B37" s="203" t="s">
        <v>32</v>
      </c>
      <c r="C37" s="203"/>
      <c r="D37" s="203"/>
      <c r="E37" s="231" t="str">
        <f>slownie1!E13</f>
        <v>złotych 0/100</v>
      </c>
      <c r="F37" s="231"/>
      <c r="G37" s="231"/>
      <c r="H37" s="231"/>
      <c r="I37" s="231"/>
      <c r="J37" s="231"/>
      <c r="K37" s="231"/>
      <c r="L37" s="231"/>
      <c r="M37" s="231"/>
      <c r="N37" s="231"/>
      <c r="O37" s="231"/>
      <c r="P37" s="231"/>
      <c r="Q37" s="231"/>
      <c r="R37" s="231"/>
      <c r="S37" s="231"/>
      <c r="T37" s="231"/>
      <c r="X37" s="31">
        <f>F35</f>
        <v>0</v>
      </c>
    </row>
    <row r="38" spans="1:26" x14ac:dyDescent="0.2">
      <c r="A38" s="17"/>
      <c r="B38" s="203"/>
      <c r="C38" s="203"/>
      <c r="D38" s="203"/>
      <c r="E38" s="231"/>
      <c r="F38" s="231"/>
      <c r="G38" s="231"/>
      <c r="H38" s="231"/>
      <c r="I38" s="231"/>
      <c r="J38" s="231"/>
      <c r="K38" s="231"/>
      <c r="L38" s="231"/>
      <c r="M38" s="231"/>
      <c r="N38" s="231"/>
      <c r="O38" s="231"/>
      <c r="P38" s="231"/>
      <c r="Q38" s="231"/>
      <c r="R38" s="231"/>
      <c r="S38" s="231"/>
      <c r="T38" s="231"/>
    </row>
    <row r="39" spans="1:26" ht="3" customHeight="1" x14ac:dyDescent="0.2">
      <c r="A39" s="17"/>
    </row>
    <row r="40" spans="1:26" ht="12.75" x14ac:dyDescent="0.2">
      <c r="A40" s="17"/>
      <c r="B40" s="95" t="s">
        <v>34</v>
      </c>
      <c r="C40" s="96"/>
      <c r="D40" s="78">
        <f>K25</f>
        <v>0</v>
      </c>
      <c r="E40" s="97">
        <f>Z40</f>
        <v>0</v>
      </c>
      <c r="F40" s="98"/>
      <c r="G40" s="98"/>
      <c r="H40" s="99"/>
      <c r="J40" s="95" t="s">
        <v>34</v>
      </c>
      <c r="K40" s="198"/>
      <c r="L40" s="78">
        <f>K27</f>
        <v>0</v>
      </c>
      <c r="M40" s="97">
        <f>Z42</f>
        <v>0</v>
      </c>
      <c r="N40" s="98"/>
      <c r="O40" s="98"/>
      <c r="P40" s="99"/>
      <c r="W40" s="15" t="s">
        <v>30</v>
      </c>
      <c r="X40" s="41">
        <f>IF(K25="zw.",0%,IF(K25="o%",0%,IF(K25=5%,5%,IF(K25=8%,8%,IF(K25=23%,23%,0)))))</f>
        <v>0</v>
      </c>
      <c r="Y40" s="31">
        <f>X40*D25</f>
        <v>0</v>
      </c>
      <c r="Z40" s="42">
        <f>Y40+D25</f>
        <v>0</v>
      </c>
    </row>
    <row r="41" spans="1:26" ht="3" customHeight="1" x14ac:dyDescent="0.2">
      <c r="A41" s="17"/>
      <c r="X41" s="41"/>
      <c r="Z41" s="42"/>
    </row>
    <row r="42" spans="1:26" ht="12.75" x14ac:dyDescent="0.2">
      <c r="A42" s="17"/>
      <c r="B42" s="95" t="s">
        <v>34</v>
      </c>
      <c r="C42" s="96"/>
      <c r="D42" s="78">
        <f>K29</f>
        <v>0</v>
      </c>
      <c r="E42" s="97">
        <f>Z44</f>
        <v>0</v>
      </c>
      <c r="F42" s="98"/>
      <c r="G42" s="98"/>
      <c r="H42" s="99"/>
      <c r="J42" s="95" t="s">
        <v>34</v>
      </c>
      <c r="K42" s="198"/>
      <c r="L42" s="78">
        <f>K31</f>
        <v>0</v>
      </c>
      <c r="M42" s="97">
        <f>Z46</f>
        <v>0</v>
      </c>
      <c r="N42" s="98"/>
      <c r="O42" s="98"/>
      <c r="P42" s="99"/>
      <c r="W42" s="15" t="s">
        <v>31</v>
      </c>
      <c r="X42" s="41">
        <f>IF(K27="zw.",0%,IF(K27="o%",0%,IF(K27=5%,5%,IF(K27=8%,8%,IF(K27=23%,23%,0)))))</f>
        <v>0</v>
      </c>
      <c r="Y42" s="31">
        <f>X42*D27</f>
        <v>0</v>
      </c>
      <c r="Z42" s="42">
        <f>Y42+D27</f>
        <v>0</v>
      </c>
    </row>
    <row r="43" spans="1:26" ht="3" customHeight="1" x14ac:dyDescent="0.2">
      <c r="A43" s="17"/>
      <c r="X43" s="41"/>
      <c r="Z43" s="42"/>
    </row>
    <row r="44" spans="1:26" ht="12.75" customHeight="1" x14ac:dyDescent="0.2">
      <c r="A44" s="17"/>
      <c r="B44" s="95" t="s">
        <v>34</v>
      </c>
      <c r="C44" s="96"/>
      <c r="D44" s="78">
        <f>K33</f>
        <v>0</v>
      </c>
      <c r="E44" s="97">
        <f>Z48</f>
        <v>0</v>
      </c>
      <c r="F44" s="98"/>
      <c r="G44" s="98"/>
      <c r="H44" s="99"/>
      <c r="W44" s="15" t="s">
        <v>38</v>
      </c>
      <c r="X44" s="41">
        <f>IF(K29="zw.",0%,IF(K29="o%",0%,IF(K29=5%,5%,IF(K29=8%,8%,IF(K29=23%,23%,0)))))</f>
        <v>0</v>
      </c>
      <c r="Y44" s="31">
        <f>X44*D29</f>
        <v>0</v>
      </c>
      <c r="Z44" s="42">
        <f>Y44+D29</f>
        <v>0</v>
      </c>
    </row>
    <row r="45" spans="1:26" ht="3" customHeight="1" x14ac:dyDescent="0.2">
      <c r="A45" s="17"/>
      <c r="X45" s="41"/>
      <c r="Z45" s="42"/>
    </row>
    <row r="46" spans="1:26" x14ac:dyDescent="0.2">
      <c r="A46" s="17"/>
      <c r="B46" s="70" t="s">
        <v>35</v>
      </c>
      <c r="C46" s="71"/>
      <c r="D46" s="72"/>
      <c r="E46" s="73"/>
      <c r="F46" s="145">
        <f>E40+M40+E42+M42+$E$44</f>
        <v>0</v>
      </c>
      <c r="G46" s="145"/>
      <c r="H46" s="145"/>
      <c r="I46" s="146"/>
      <c r="K46" s="12"/>
      <c r="L46" s="13"/>
      <c r="W46" s="15" t="s">
        <v>42</v>
      </c>
      <c r="X46" s="41">
        <f>IF(K31="zw.",0%,IF(K31="o%",0%,IF(K31=5%,5%,IF(K31=8%,8%,IF(K31=23%,23%,0)))))</f>
        <v>0</v>
      </c>
      <c r="Y46" s="31">
        <f>X46*D31</f>
        <v>0</v>
      </c>
      <c r="Z46" s="42">
        <f>Y46+D31</f>
        <v>0</v>
      </c>
    </row>
    <row r="47" spans="1:26" ht="3" customHeight="1" x14ac:dyDescent="0.2">
      <c r="A47" s="17"/>
      <c r="X47" s="41"/>
      <c r="Z47" s="42"/>
    </row>
    <row r="48" spans="1:26" x14ac:dyDescent="0.2">
      <c r="A48" s="17"/>
      <c r="B48" s="108" t="s">
        <v>86</v>
      </c>
      <c r="C48" s="108"/>
      <c r="D48" s="108"/>
      <c r="E48" s="107" t="str">
        <f>slownie2!E13</f>
        <v>złotych 0/100</v>
      </c>
      <c r="F48" s="107"/>
      <c r="G48" s="107"/>
      <c r="H48" s="107"/>
      <c r="I48" s="107"/>
      <c r="J48" s="107"/>
      <c r="K48" s="107"/>
      <c r="L48" s="107"/>
      <c r="M48" s="107"/>
      <c r="N48" s="107"/>
      <c r="O48" s="107"/>
      <c r="P48" s="107"/>
      <c r="Q48" s="107"/>
      <c r="R48" s="107"/>
      <c r="S48" s="107"/>
      <c r="T48" s="107"/>
      <c r="W48" s="15" t="s">
        <v>41</v>
      </c>
      <c r="X48" s="41">
        <f>IF(K33="zw.",0%,IF(K33="o%",0%,IF(K33=5%,5%,IF(K33=8%,8%,IF(K33=23%,23%,0)))))</f>
        <v>0</v>
      </c>
      <c r="Y48" s="31">
        <f>X48*D33</f>
        <v>0</v>
      </c>
      <c r="Z48" s="42">
        <f>Y48+D33</f>
        <v>0</v>
      </c>
    </row>
    <row r="49" spans="1:26" x14ac:dyDescent="0.2">
      <c r="A49" s="17"/>
      <c r="B49" s="108"/>
      <c r="C49" s="108"/>
      <c r="D49" s="108"/>
      <c r="E49" s="107"/>
      <c r="F49" s="107"/>
      <c r="G49" s="107"/>
      <c r="H49" s="107"/>
      <c r="I49" s="107"/>
      <c r="J49" s="107"/>
      <c r="K49" s="107"/>
      <c r="L49" s="107"/>
      <c r="M49" s="107"/>
      <c r="N49" s="107"/>
      <c r="O49" s="107"/>
      <c r="P49" s="107"/>
      <c r="Q49" s="107"/>
      <c r="R49" s="107"/>
      <c r="S49" s="107"/>
      <c r="T49" s="107"/>
      <c r="X49" s="41"/>
      <c r="Z49" s="42"/>
    </row>
    <row r="50" spans="1:26" ht="3" customHeight="1" x14ac:dyDescent="0.2">
      <c r="A50" s="17"/>
      <c r="X50" s="41"/>
      <c r="Y50" s="31"/>
      <c r="Z50" s="42"/>
    </row>
    <row r="51" spans="1:26" x14ac:dyDescent="0.2">
      <c r="A51" s="17" t="s">
        <v>65</v>
      </c>
      <c r="B51" s="19" t="s">
        <v>82</v>
      </c>
      <c r="C51" s="19"/>
      <c r="D51" s="19"/>
      <c r="E51" s="19"/>
      <c r="F51" s="19"/>
      <c r="G51" s="19"/>
      <c r="I51" s="106"/>
      <c r="J51" s="106"/>
      <c r="K51" s="106"/>
      <c r="L51" s="106"/>
      <c r="M51" s="106"/>
      <c r="N51" s="15" t="s">
        <v>11</v>
      </c>
    </row>
    <row r="52" spans="1:26" x14ac:dyDescent="0.2">
      <c r="A52" s="17"/>
      <c r="B52" s="28" t="s">
        <v>49</v>
      </c>
    </row>
    <row r="53" spans="1:26" ht="3" customHeight="1" x14ac:dyDescent="0.2">
      <c r="A53" s="17"/>
      <c r="B53" s="28"/>
    </row>
    <row r="54" spans="1:26" x14ac:dyDescent="0.2">
      <c r="A54" s="17"/>
      <c r="C54" s="15" t="s">
        <v>46</v>
      </c>
    </row>
    <row r="55" spans="1:26" x14ac:dyDescent="0.2">
      <c r="A55" s="17"/>
      <c r="C55" s="164" t="s">
        <v>104</v>
      </c>
      <c r="D55" s="164"/>
      <c r="E55" s="164"/>
      <c r="F55" s="164"/>
      <c r="G55" s="164"/>
      <c r="H55" s="164"/>
      <c r="I55" s="164"/>
      <c r="J55" s="164"/>
      <c r="K55" s="164"/>
      <c r="L55" s="164"/>
      <c r="M55" s="164"/>
      <c r="N55" s="164"/>
      <c r="O55" s="164"/>
      <c r="P55" s="164"/>
      <c r="Q55" s="164"/>
      <c r="R55" s="164"/>
      <c r="S55" s="164"/>
      <c r="T55" s="164"/>
      <c r="U55" s="164"/>
    </row>
    <row r="56" spans="1:26" ht="2.25" customHeight="1" x14ac:dyDescent="0.2">
      <c r="A56" s="17"/>
    </row>
    <row r="57" spans="1:26" x14ac:dyDescent="0.2">
      <c r="A57" s="17"/>
      <c r="C57" s="15" t="s">
        <v>12</v>
      </c>
    </row>
    <row r="58" spans="1:26" x14ac:dyDescent="0.2">
      <c r="A58" s="17"/>
      <c r="C58" s="15" t="s">
        <v>13</v>
      </c>
      <c r="D58" s="89"/>
      <c r="E58" s="90"/>
      <c r="F58" s="90"/>
      <c r="G58" s="90"/>
      <c r="H58" s="90"/>
      <c r="I58" s="90"/>
      <c r="J58" s="90"/>
      <c r="K58" s="90"/>
      <c r="L58" s="90"/>
      <c r="M58" s="90"/>
      <c r="N58" s="90"/>
      <c r="O58" s="90"/>
      <c r="P58" s="90"/>
      <c r="Q58" s="90"/>
      <c r="R58" s="90"/>
      <c r="S58" s="90"/>
      <c r="T58" s="91"/>
    </row>
    <row r="59" spans="1:26" x14ac:dyDescent="0.2">
      <c r="A59" s="17"/>
      <c r="D59" s="92"/>
      <c r="E59" s="93"/>
      <c r="F59" s="93"/>
      <c r="G59" s="93"/>
      <c r="H59" s="93"/>
      <c r="I59" s="93"/>
      <c r="J59" s="93"/>
      <c r="K59" s="93"/>
      <c r="L59" s="93"/>
      <c r="M59" s="93"/>
      <c r="N59" s="93"/>
      <c r="O59" s="93"/>
      <c r="P59" s="93"/>
      <c r="Q59" s="93"/>
      <c r="R59" s="93"/>
      <c r="S59" s="93"/>
      <c r="T59" s="94"/>
    </row>
    <row r="60" spans="1:26" x14ac:dyDescent="0.2">
      <c r="A60" s="17" t="s">
        <v>102</v>
      </c>
      <c r="B60" s="85" t="s">
        <v>103</v>
      </c>
      <c r="C60" s="83"/>
      <c r="D60" s="84"/>
      <c r="E60" s="84"/>
      <c r="F60" s="84"/>
      <c r="G60" s="86"/>
      <c r="H60" s="206"/>
      <c r="I60" s="206"/>
      <c r="J60" s="206"/>
      <c r="K60" s="206"/>
      <c r="L60" s="206"/>
      <c r="M60" s="206"/>
      <c r="N60" s="206"/>
      <c r="O60" s="206"/>
      <c r="P60" s="206"/>
      <c r="Q60" s="206"/>
      <c r="R60" s="206"/>
      <c r="S60" s="206"/>
      <c r="T60" s="206"/>
      <c r="U60" s="83"/>
    </row>
    <row r="61" spans="1:26" x14ac:dyDescent="0.2">
      <c r="A61" s="17"/>
      <c r="B61" s="85"/>
      <c r="C61" s="83"/>
      <c r="D61" s="84"/>
      <c r="E61" s="84"/>
      <c r="F61" s="84"/>
      <c r="G61" s="87"/>
      <c r="H61" s="233"/>
      <c r="I61" s="234"/>
      <c r="J61" s="234"/>
      <c r="K61" s="234"/>
      <c r="L61" s="234"/>
      <c r="M61" s="234"/>
      <c r="N61" s="234"/>
      <c r="O61" s="234"/>
      <c r="P61" s="234"/>
      <c r="Q61" s="234"/>
      <c r="R61" s="234"/>
      <c r="S61" s="234"/>
      <c r="T61" s="235"/>
      <c r="U61" s="83"/>
    </row>
    <row r="62" spans="1:26" x14ac:dyDescent="0.2">
      <c r="A62" s="17">
        <v>8</v>
      </c>
      <c r="B62" s="19" t="s">
        <v>15</v>
      </c>
      <c r="I62" s="104"/>
      <c r="J62" s="104"/>
      <c r="K62" s="104"/>
      <c r="L62" s="104"/>
      <c r="M62" s="104"/>
      <c r="N62" s="104"/>
      <c r="O62" s="104"/>
      <c r="P62" s="104"/>
    </row>
    <row r="63" spans="1:26" x14ac:dyDescent="0.2">
      <c r="A63" s="17"/>
      <c r="I63" s="105" t="s">
        <v>16</v>
      </c>
      <c r="J63" s="105"/>
      <c r="K63" s="105"/>
      <c r="L63" s="105"/>
      <c r="M63" s="105"/>
      <c r="N63" s="105"/>
      <c r="O63" s="105"/>
      <c r="P63" s="105"/>
    </row>
    <row r="64" spans="1:26" hidden="1" x14ac:dyDescent="0.2">
      <c r="A64" s="17" t="s">
        <v>66</v>
      </c>
      <c r="B64" s="19" t="s">
        <v>99</v>
      </c>
    </row>
    <row r="65" spans="1:20" hidden="1" x14ac:dyDescent="0.2">
      <c r="A65" s="17"/>
    </row>
    <row r="66" spans="1:20" ht="12.75" hidden="1" customHeight="1" x14ac:dyDescent="0.2">
      <c r="A66" s="103" t="s">
        <v>14</v>
      </c>
      <c r="B66" s="103"/>
      <c r="C66" s="103"/>
      <c r="D66" s="103"/>
      <c r="E66" s="103"/>
      <c r="F66" s="103"/>
      <c r="G66" s="103"/>
      <c r="H66" s="103"/>
      <c r="I66" s="103"/>
      <c r="J66" s="103"/>
      <c r="K66" s="103"/>
      <c r="L66" s="103"/>
      <c r="M66" s="103"/>
      <c r="N66" s="103"/>
      <c r="O66" s="103"/>
      <c r="P66" s="103"/>
      <c r="Q66" s="103"/>
      <c r="R66" s="103"/>
      <c r="S66" s="103"/>
      <c r="T66" s="103"/>
    </row>
    <row r="67" spans="1:20" ht="6" hidden="1" customHeight="1" x14ac:dyDescent="0.2">
      <c r="A67" s="17"/>
    </row>
    <row r="68" spans="1:20" hidden="1" x14ac:dyDescent="0.2">
      <c r="A68" s="17" t="s">
        <v>67</v>
      </c>
      <c r="B68" s="19" t="s">
        <v>15</v>
      </c>
      <c r="I68" s="104"/>
      <c r="J68" s="104"/>
      <c r="K68" s="104"/>
      <c r="L68" s="104"/>
      <c r="M68" s="104"/>
      <c r="N68" s="104"/>
      <c r="O68" s="104"/>
      <c r="P68" s="104"/>
    </row>
    <row r="69" spans="1:20" x14ac:dyDescent="0.2">
      <c r="A69" s="17" t="s">
        <v>67</v>
      </c>
      <c r="B69" s="19" t="s">
        <v>17</v>
      </c>
    </row>
    <row r="70" spans="1:20" x14ac:dyDescent="0.2">
      <c r="A70" s="17"/>
    </row>
    <row r="71" spans="1:20" x14ac:dyDescent="0.2">
      <c r="A71" s="167">
        <v>1</v>
      </c>
      <c r="B71" s="88" t="s">
        <v>18</v>
      </c>
      <c r="C71" s="88"/>
      <c r="D71" s="88"/>
      <c r="E71" s="88"/>
      <c r="F71" s="88"/>
      <c r="G71" s="88" t="s">
        <v>19</v>
      </c>
      <c r="H71" s="88"/>
      <c r="I71" s="88"/>
      <c r="J71" s="88"/>
      <c r="K71" s="88"/>
      <c r="L71" s="88"/>
      <c r="M71" s="88"/>
      <c r="N71" s="88"/>
      <c r="O71" s="88" t="s">
        <v>20</v>
      </c>
      <c r="P71" s="88"/>
      <c r="Q71" s="88"/>
      <c r="R71" s="88"/>
      <c r="S71" s="88"/>
      <c r="T71" s="88"/>
    </row>
    <row r="72" spans="1:20" x14ac:dyDescent="0.2">
      <c r="A72" s="167"/>
      <c r="B72" s="101"/>
      <c r="C72" s="101"/>
      <c r="D72" s="101"/>
      <c r="E72" s="101"/>
      <c r="F72" s="101"/>
      <c r="G72" s="101"/>
      <c r="H72" s="101"/>
      <c r="I72" s="101"/>
      <c r="J72" s="101"/>
      <c r="K72" s="101"/>
      <c r="L72" s="101"/>
      <c r="M72" s="101"/>
      <c r="N72" s="101"/>
      <c r="O72" s="101"/>
      <c r="P72" s="101"/>
      <c r="Q72" s="101"/>
      <c r="R72" s="101"/>
      <c r="S72" s="101"/>
      <c r="T72" s="101"/>
    </row>
    <row r="73" spans="1:20" x14ac:dyDescent="0.2">
      <c r="A73" s="167"/>
      <c r="B73" s="102" t="s">
        <v>83</v>
      </c>
      <c r="C73" s="102"/>
      <c r="D73" s="102"/>
      <c r="E73" s="102"/>
      <c r="F73" s="102"/>
      <c r="G73" s="100"/>
      <c r="H73" s="100"/>
      <c r="I73" s="100"/>
      <c r="J73" s="100"/>
      <c r="K73" s="100"/>
      <c r="L73" s="100"/>
      <c r="M73" s="100"/>
      <c r="N73" s="100"/>
      <c r="O73" s="100"/>
      <c r="P73" s="100"/>
      <c r="Q73" s="100"/>
      <c r="R73" s="100"/>
      <c r="S73" s="100"/>
      <c r="T73" s="100"/>
    </row>
    <row r="74" spans="1:20" x14ac:dyDescent="0.2">
      <c r="A74" s="167"/>
      <c r="B74" s="102"/>
      <c r="C74" s="102"/>
      <c r="D74" s="102"/>
      <c r="E74" s="102"/>
      <c r="F74" s="102"/>
      <c r="G74" s="100"/>
      <c r="H74" s="100"/>
      <c r="I74" s="100"/>
      <c r="J74" s="100"/>
      <c r="K74" s="100"/>
      <c r="L74" s="100"/>
      <c r="M74" s="100"/>
      <c r="N74" s="100"/>
      <c r="O74" s="100"/>
      <c r="P74" s="100"/>
      <c r="Q74" s="100"/>
      <c r="R74" s="100"/>
      <c r="S74" s="100"/>
      <c r="T74" s="100"/>
    </row>
    <row r="75" spans="1:20" x14ac:dyDescent="0.2">
      <c r="A75" s="167">
        <v>2</v>
      </c>
      <c r="B75" s="88" t="s">
        <v>18</v>
      </c>
      <c r="C75" s="88"/>
      <c r="D75" s="88"/>
      <c r="E75" s="88"/>
      <c r="F75" s="88"/>
      <c r="G75" s="88" t="s">
        <v>19</v>
      </c>
      <c r="H75" s="88"/>
      <c r="I75" s="88"/>
      <c r="J75" s="88"/>
      <c r="K75" s="88"/>
      <c r="L75" s="88"/>
      <c r="M75" s="88"/>
      <c r="N75" s="88"/>
      <c r="O75" s="88" t="s">
        <v>20</v>
      </c>
      <c r="P75" s="88"/>
      <c r="Q75" s="88"/>
      <c r="R75" s="88"/>
      <c r="S75" s="88"/>
      <c r="T75" s="88"/>
    </row>
    <row r="76" spans="1:20" x14ac:dyDescent="0.2">
      <c r="A76" s="167"/>
      <c r="B76" s="101"/>
      <c r="C76" s="101"/>
      <c r="D76" s="101"/>
      <c r="E76" s="101"/>
      <c r="F76" s="101"/>
      <c r="G76" s="101"/>
      <c r="H76" s="101"/>
      <c r="I76" s="101"/>
      <c r="J76" s="101"/>
      <c r="K76" s="101"/>
      <c r="L76" s="101"/>
      <c r="M76" s="101"/>
      <c r="N76" s="101"/>
      <c r="O76" s="101"/>
      <c r="P76" s="101"/>
      <c r="Q76" s="101"/>
      <c r="R76" s="101"/>
      <c r="S76" s="101"/>
      <c r="T76" s="101"/>
    </row>
    <row r="77" spans="1:20" x14ac:dyDescent="0.2">
      <c r="A77" s="167"/>
      <c r="B77" s="102" t="s">
        <v>83</v>
      </c>
      <c r="C77" s="102"/>
      <c r="D77" s="102"/>
      <c r="E77" s="102"/>
      <c r="F77" s="102"/>
      <c r="G77" s="100"/>
      <c r="H77" s="100"/>
      <c r="I77" s="100"/>
      <c r="J77" s="100"/>
      <c r="K77" s="100"/>
      <c r="L77" s="100"/>
      <c r="M77" s="100"/>
      <c r="N77" s="100"/>
      <c r="O77" s="100"/>
      <c r="P77" s="100"/>
      <c r="Q77" s="100"/>
      <c r="R77" s="100"/>
      <c r="S77" s="100"/>
      <c r="T77" s="100"/>
    </row>
    <row r="78" spans="1:20" x14ac:dyDescent="0.2">
      <c r="A78" s="167"/>
      <c r="B78" s="102"/>
      <c r="C78" s="102"/>
      <c r="D78" s="102"/>
      <c r="E78" s="102"/>
      <c r="F78" s="102"/>
      <c r="G78" s="100"/>
      <c r="H78" s="100"/>
      <c r="I78" s="100"/>
      <c r="J78" s="100"/>
      <c r="K78" s="100"/>
      <c r="L78" s="100"/>
      <c r="M78" s="100"/>
      <c r="N78" s="100"/>
      <c r="O78" s="100"/>
      <c r="P78" s="100"/>
      <c r="Q78" s="100"/>
      <c r="R78" s="100"/>
      <c r="S78" s="100"/>
      <c r="T78" s="100"/>
    </row>
    <row r="79" spans="1:20" x14ac:dyDescent="0.2">
      <c r="A79" s="167">
        <v>3</v>
      </c>
      <c r="B79" s="88" t="s">
        <v>18</v>
      </c>
      <c r="C79" s="88"/>
      <c r="D79" s="88"/>
      <c r="E79" s="88"/>
      <c r="F79" s="88"/>
      <c r="G79" s="88" t="s">
        <v>19</v>
      </c>
      <c r="H79" s="88"/>
      <c r="I79" s="88"/>
      <c r="J79" s="88"/>
      <c r="K79" s="88"/>
      <c r="L79" s="88"/>
      <c r="M79" s="88"/>
      <c r="N79" s="88"/>
      <c r="O79" s="88" t="s">
        <v>20</v>
      </c>
      <c r="P79" s="88"/>
      <c r="Q79" s="88"/>
      <c r="R79" s="88"/>
      <c r="S79" s="88"/>
      <c r="T79" s="88"/>
    </row>
    <row r="80" spans="1:20" x14ac:dyDescent="0.2">
      <c r="A80" s="167"/>
      <c r="B80" s="101"/>
      <c r="C80" s="101"/>
      <c r="D80" s="101"/>
      <c r="E80" s="101"/>
      <c r="F80" s="101"/>
      <c r="G80" s="101"/>
      <c r="H80" s="101"/>
      <c r="I80" s="101"/>
      <c r="J80" s="101"/>
      <c r="K80" s="101"/>
      <c r="L80" s="101"/>
      <c r="M80" s="101"/>
      <c r="N80" s="101"/>
      <c r="O80" s="101"/>
      <c r="P80" s="101"/>
      <c r="Q80" s="101"/>
      <c r="R80" s="101"/>
      <c r="S80" s="101"/>
      <c r="T80" s="101"/>
    </row>
    <row r="81" spans="1:20" x14ac:dyDescent="0.2">
      <c r="A81" s="167"/>
      <c r="B81" s="102" t="s">
        <v>83</v>
      </c>
      <c r="C81" s="102"/>
      <c r="D81" s="102"/>
      <c r="E81" s="102"/>
      <c r="F81" s="102"/>
      <c r="G81" s="100"/>
      <c r="H81" s="100"/>
      <c r="I81" s="100"/>
      <c r="J81" s="100"/>
      <c r="K81" s="100"/>
      <c r="L81" s="100"/>
      <c r="M81" s="100"/>
      <c r="N81" s="100"/>
      <c r="O81" s="100"/>
      <c r="P81" s="100"/>
      <c r="Q81" s="100"/>
      <c r="R81" s="100"/>
      <c r="S81" s="100"/>
      <c r="T81" s="100"/>
    </row>
    <row r="82" spans="1:20" x14ac:dyDescent="0.2">
      <c r="A82" s="167"/>
      <c r="B82" s="102"/>
      <c r="C82" s="102"/>
      <c r="D82" s="102"/>
      <c r="E82" s="102"/>
      <c r="F82" s="102"/>
      <c r="G82" s="100"/>
      <c r="H82" s="100"/>
      <c r="I82" s="100"/>
      <c r="J82" s="100"/>
      <c r="K82" s="100"/>
      <c r="L82" s="100"/>
      <c r="M82" s="100"/>
      <c r="N82" s="100"/>
      <c r="O82" s="100"/>
      <c r="P82" s="100"/>
      <c r="Q82" s="100"/>
      <c r="R82" s="100"/>
      <c r="S82" s="100"/>
      <c r="T82" s="100"/>
    </row>
    <row r="83" spans="1:20" x14ac:dyDescent="0.2">
      <c r="A83" s="17"/>
    </row>
    <row r="84" spans="1:20" x14ac:dyDescent="0.2">
      <c r="A84" s="17" t="s">
        <v>68</v>
      </c>
      <c r="B84" s="19" t="s">
        <v>21</v>
      </c>
    </row>
    <row r="85" spans="1:20" x14ac:dyDescent="0.2">
      <c r="A85" s="17"/>
      <c r="B85" s="167" t="s">
        <v>43</v>
      </c>
      <c r="C85" s="167"/>
      <c r="D85" s="167"/>
      <c r="E85" s="131"/>
      <c r="F85" s="131"/>
      <c r="G85" s="131"/>
      <c r="H85" s="131"/>
      <c r="I85" s="131"/>
      <c r="J85" s="132" t="s">
        <v>44</v>
      </c>
      <c r="K85" s="132"/>
      <c r="L85" s="133"/>
      <c r="M85" s="133"/>
      <c r="N85" s="133"/>
      <c r="O85" s="133"/>
      <c r="P85" s="133"/>
      <c r="Q85" s="133"/>
      <c r="R85" s="133"/>
      <c r="S85" s="133"/>
      <c r="T85" s="133"/>
    </row>
    <row r="86" spans="1:20" x14ac:dyDescent="0.2">
      <c r="A86" s="17"/>
      <c r="B86" s="167" t="s">
        <v>43</v>
      </c>
      <c r="C86" s="167"/>
      <c r="D86" s="167"/>
      <c r="E86" s="131"/>
      <c r="F86" s="131"/>
      <c r="G86" s="131"/>
      <c r="H86" s="131"/>
      <c r="I86" s="131"/>
      <c r="J86" s="132" t="s">
        <v>44</v>
      </c>
      <c r="K86" s="132"/>
      <c r="L86" s="133"/>
      <c r="M86" s="133"/>
      <c r="N86" s="133"/>
      <c r="O86" s="133"/>
      <c r="P86" s="133"/>
      <c r="Q86" s="133"/>
      <c r="R86" s="133"/>
      <c r="S86" s="133"/>
      <c r="T86" s="133"/>
    </row>
    <row r="87" spans="1:20" x14ac:dyDescent="0.2">
      <c r="A87" s="17" t="s">
        <v>69</v>
      </c>
      <c r="B87" s="147" t="s">
        <v>51</v>
      </c>
      <c r="C87" s="147"/>
      <c r="D87" s="147"/>
      <c r="E87" s="147"/>
      <c r="F87" s="147"/>
      <c r="G87" s="147"/>
      <c r="H87" s="147"/>
      <c r="I87" s="147"/>
      <c r="J87" s="45"/>
      <c r="K87" s="45" t="s">
        <v>70</v>
      </c>
      <c r="L87" s="148" t="s">
        <v>89</v>
      </c>
      <c r="M87" s="148"/>
      <c r="N87" s="148"/>
      <c r="O87" s="148"/>
      <c r="P87" s="148"/>
      <c r="Q87" s="148"/>
      <c r="R87" s="148"/>
      <c r="S87" s="148"/>
      <c r="T87" s="148"/>
    </row>
    <row r="88" spans="1:20" ht="6" customHeight="1" x14ac:dyDescent="0.2">
      <c r="A88" s="17"/>
      <c r="B88" s="46"/>
      <c r="C88" s="46"/>
      <c r="D88" s="46"/>
      <c r="E88" s="47"/>
      <c r="F88" s="47"/>
      <c r="G88" s="47"/>
      <c r="H88" s="47"/>
      <c r="I88" s="47"/>
      <c r="J88" s="47"/>
      <c r="K88" s="47"/>
      <c r="L88" s="148"/>
      <c r="M88" s="148"/>
      <c r="N88" s="148"/>
      <c r="O88" s="148"/>
      <c r="P88" s="148"/>
      <c r="Q88" s="148"/>
      <c r="R88" s="148"/>
      <c r="S88" s="148"/>
      <c r="T88" s="148"/>
    </row>
    <row r="89" spans="1:20" x14ac:dyDescent="0.2">
      <c r="A89" s="17"/>
      <c r="B89" s="149" t="s">
        <v>53</v>
      </c>
      <c r="C89" s="149"/>
      <c r="D89" s="149"/>
      <c r="E89" s="149"/>
      <c r="F89" s="150" t="s">
        <v>54</v>
      </c>
      <c r="G89" s="150"/>
      <c r="H89" s="150"/>
      <c r="I89" s="150"/>
      <c r="J89" s="47"/>
      <c r="K89" s="47"/>
      <c r="L89" s="148"/>
      <c r="M89" s="148"/>
      <c r="N89" s="148"/>
      <c r="O89" s="148"/>
      <c r="P89" s="148"/>
      <c r="Q89" s="148"/>
      <c r="R89" s="148"/>
      <c r="S89" s="148"/>
      <c r="T89" s="148"/>
    </row>
    <row r="90" spans="1:20" x14ac:dyDescent="0.2">
      <c r="A90" s="17"/>
      <c r="B90" s="149" t="s">
        <v>52</v>
      </c>
      <c r="C90" s="149"/>
      <c r="D90" s="149"/>
      <c r="E90" s="149"/>
      <c r="F90" s="134" t="s">
        <v>39</v>
      </c>
      <c r="G90" s="134"/>
      <c r="H90" s="134"/>
      <c r="I90" s="134"/>
      <c r="J90" s="48"/>
      <c r="K90" s="48"/>
      <c r="L90" s="153"/>
      <c r="M90" s="154"/>
      <c r="N90" s="154"/>
      <c r="O90" s="154"/>
      <c r="P90" s="154"/>
      <c r="Q90" s="154"/>
      <c r="R90" s="154"/>
      <c r="S90" s="154"/>
      <c r="T90" s="155"/>
    </row>
    <row r="91" spans="1:20" x14ac:dyDescent="0.2">
      <c r="A91" s="17"/>
      <c r="B91" s="152"/>
      <c r="C91" s="152"/>
      <c r="D91" s="152"/>
      <c r="E91" s="152"/>
      <c r="F91" s="134" t="s">
        <v>39</v>
      </c>
      <c r="G91" s="134"/>
      <c r="H91" s="134"/>
      <c r="I91" s="134"/>
      <c r="J91" s="47"/>
      <c r="K91" s="47"/>
      <c r="L91" s="156"/>
      <c r="M91" s="157"/>
      <c r="N91" s="157"/>
      <c r="O91" s="157"/>
      <c r="P91" s="157"/>
      <c r="Q91" s="157"/>
      <c r="R91" s="157"/>
      <c r="S91" s="157"/>
      <c r="T91" s="158"/>
    </row>
    <row r="92" spans="1:20" x14ac:dyDescent="0.2">
      <c r="A92" s="17"/>
      <c r="B92" s="152"/>
      <c r="C92" s="152"/>
      <c r="D92" s="152"/>
      <c r="E92" s="152"/>
      <c r="F92" s="134" t="s">
        <v>39</v>
      </c>
      <c r="G92" s="134"/>
      <c r="H92" s="134"/>
      <c r="I92" s="134"/>
      <c r="J92" s="47"/>
      <c r="K92" s="47"/>
      <c r="L92" s="159"/>
      <c r="M92" s="160"/>
      <c r="N92" s="160"/>
      <c r="O92" s="160"/>
      <c r="P92" s="160"/>
      <c r="Q92" s="160"/>
      <c r="R92" s="160"/>
      <c r="S92" s="160"/>
      <c r="T92" s="161"/>
    </row>
    <row r="93" spans="1:20" x14ac:dyDescent="0.2">
      <c r="A93" s="17" t="s">
        <v>71</v>
      </c>
      <c r="B93" s="19" t="s">
        <v>92</v>
      </c>
    </row>
    <row r="94" spans="1:20" x14ac:dyDescent="0.2">
      <c r="A94" s="17"/>
      <c r="B94" s="44"/>
      <c r="C94" s="44" t="s">
        <v>22</v>
      </c>
      <c r="D94" s="44"/>
      <c r="E94" s="44"/>
      <c r="F94" s="44"/>
      <c r="G94" s="44"/>
      <c r="H94" s="44"/>
      <c r="I94" s="44"/>
      <c r="J94" s="44"/>
      <c r="K94" s="44"/>
      <c r="L94" s="44"/>
      <c r="M94" s="44"/>
      <c r="N94" s="44"/>
      <c r="O94" s="44"/>
      <c r="P94" s="44"/>
      <c r="Q94" s="44"/>
      <c r="R94" s="44"/>
      <c r="S94" s="44"/>
      <c r="T94" s="44"/>
    </row>
    <row r="95" spans="1:20" x14ac:dyDescent="0.2">
      <c r="A95" s="17"/>
      <c r="B95" s="44"/>
      <c r="C95" s="44" t="s">
        <v>47</v>
      </c>
      <c r="D95" s="44"/>
      <c r="E95" s="44"/>
      <c r="F95" s="44"/>
      <c r="G95" s="44"/>
      <c r="H95" s="44"/>
      <c r="I95" s="44"/>
      <c r="J95" s="44"/>
      <c r="K95" s="44"/>
      <c r="L95" s="49"/>
      <c r="M95" s="177"/>
      <c r="N95" s="177"/>
      <c r="O95" s="177"/>
      <c r="P95" s="177"/>
      <c r="Q95" s="177"/>
      <c r="R95" s="177"/>
      <c r="S95" s="177"/>
      <c r="T95" s="177"/>
    </row>
    <row r="96" spans="1:20" x14ac:dyDescent="0.2">
      <c r="A96" s="17"/>
      <c r="B96" s="44"/>
      <c r="C96" s="44" t="s">
        <v>23</v>
      </c>
      <c r="D96" s="44"/>
      <c r="E96" s="44"/>
      <c r="F96" s="44"/>
      <c r="G96" s="44"/>
      <c r="H96" s="44"/>
      <c r="I96" s="44"/>
      <c r="J96" s="44"/>
      <c r="K96" s="44"/>
      <c r="L96" s="44"/>
      <c r="M96" s="44"/>
      <c r="N96" s="44"/>
      <c r="O96" s="44"/>
      <c r="P96" s="44"/>
      <c r="Q96" s="44"/>
      <c r="R96" s="44"/>
      <c r="S96" s="44"/>
      <c r="T96" s="44"/>
    </row>
    <row r="97" spans="1:20" x14ac:dyDescent="0.2">
      <c r="A97" s="17" t="s">
        <v>72</v>
      </c>
      <c r="B97" s="44"/>
      <c r="C97" s="44" t="s">
        <v>40</v>
      </c>
      <c r="D97" s="44"/>
      <c r="E97" s="44"/>
      <c r="F97" s="44"/>
      <c r="G97" s="44"/>
      <c r="H97" s="44"/>
      <c r="I97" s="44"/>
      <c r="J97" s="44"/>
      <c r="K97" s="44"/>
      <c r="L97" s="44"/>
      <c r="M97" s="44"/>
      <c r="N97" s="44"/>
      <c r="O97" s="44"/>
      <c r="P97" s="44"/>
      <c r="Q97" s="44"/>
      <c r="R97" s="44"/>
      <c r="S97" s="44"/>
      <c r="T97" s="44"/>
    </row>
    <row r="98" spans="1:20" x14ac:dyDescent="0.2">
      <c r="A98" s="17"/>
      <c r="B98" s="15" t="s">
        <v>26</v>
      </c>
    </row>
    <row r="99" spans="1:20" x14ac:dyDescent="0.2">
      <c r="A99" s="17"/>
      <c r="B99" s="120"/>
      <c r="C99" s="121"/>
      <c r="D99" s="121"/>
      <c r="E99" s="121"/>
      <c r="F99" s="121"/>
      <c r="G99" s="121"/>
      <c r="H99" s="121"/>
      <c r="I99" s="121"/>
      <c r="J99" s="121"/>
      <c r="K99" s="121"/>
      <c r="L99" s="121"/>
      <c r="M99" s="121"/>
      <c r="N99" s="121"/>
      <c r="O99" s="121"/>
      <c r="P99" s="121"/>
      <c r="Q99" s="121"/>
      <c r="R99" s="121"/>
      <c r="S99" s="121"/>
      <c r="T99" s="122"/>
    </row>
    <row r="100" spans="1:20" ht="4.5" customHeight="1" x14ac:dyDescent="0.2">
      <c r="A100" s="17"/>
      <c r="B100" s="123"/>
      <c r="C100" s="124"/>
      <c r="D100" s="124"/>
      <c r="E100" s="124"/>
      <c r="F100" s="124"/>
      <c r="G100" s="124"/>
      <c r="H100" s="124"/>
      <c r="I100" s="124"/>
      <c r="J100" s="124"/>
      <c r="K100" s="124"/>
      <c r="L100" s="124"/>
      <c r="M100" s="124"/>
      <c r="N100" s="124"/>
      <c r="O100" s="124"/>
      <c r="P100" s="124"/>
      <c r="Q100" s="124"/>
      <c r="R100" s="124"/>
      <c r="S100" s="124"/>
      <c r="T100" s="125"/>
    </row>
    <row r="101" spans="1:20" x14ac:dyDescent="0.2">
      <c r="A101" s="17"/>
      <c r="B101" s="43"/>
      <c r="C101" s="43"/>
      <c r="D101" s="43"/>
      <c r="E101" s="43"/>
      <c r="F101" s="43"/>
      <c r="G101" s="43"/>
      <c r="H101" s="43"/>
      <c r="I101" s="43"/>
      <c r="J101" s="43"/>
      <c r="K101" s="43"/>
      <c r="L101" s="43"/>
      <c r="M101" s="43"/>
      <c r="N101" s="43"/>
      <c r="O101" s="43"/>
      <c r="P101" s="43"/>
      <c r="Q101" s="43"/>
      <c r="R101" s="43"/>
      <c r="S101" s="43"/>
      <c r="T101" s="43"/>
    </row>
    <row r="102" spans="1:20" x14ac:dyDescent="0.2">
      <c r="A102" s="17" t="s">
        <v>94</v>
      </c>
      <c r="B102" s="171" t="s">
        <v>56</v>
      </c>
      <c r="C102" s="171"/>
      <c r="D102" s="171"/>
      <c r="E102" s="43"/>
      <c r="F102" s="113" t="s">
        <v>57</v>
      </c>
      <c r="G102" s="113"/>
      <c r="H102" s="43"/>
      <c r="I102" s="43"/>
      <c r="J102" s="113" t="s">
        <v>58</v>
      </c>
      <c r="K102" s="113"/>
      <c r="L102" s="113"/>
      <c r="M102" s="163" t="s">
        <v>91</v>
      </c>
      <c r="N102" s="163"/>
      <c r="O102" s="163"/>
      <c r="P102" s="163"/>
      <c r="Q102" s="163"/>
      <c r="R102" s="163"/>
      <c r="S102" s="163"/>
      <c r="T102" s="163"/>
    </row>
    <row r="103" spans="1:20" x14ac:dyDescent="0.2">
      <c r="B103" s="16"/>
      <c r="C103" s="16"/>
      <c r="D103" s="16"/>
      <c r="E103" s="43"/>
      <c r="F103" s="43"/>
      <c r="G103" s="43"/>
      <c r="H103" s="43"/>
      <c r="I103" s="43"/>
      <c r="J103" s="43"/>
      <c r="K103" s="43"/>
      <c r="L103" s="43"/>
      <c r="M103" s="163"/>
      <c r="N103" s="163"/>
      <c r="O103" s="163"/>
      <c r="P103" s="163"/>
      <c r="Q103" s="163"/>
      <c r="R103" s="163"/>
      <c r="S103" s="163"/>
      <c r="T103" s="163"/>
    </row>
    <row r="104" spans="1:20" x14ac:dyDescent="0.2">
      <c r="B104" s="15" t="s">
        <v>75</v>
      </c>
      <c r="L104" s="44"/>
      <c r="M104" s="163"/>
      <c r="N104" s="163"/>
      <c r="O104" s="163"/>
      <c r="P104" s="163"/>
      <c r="Q104" s="163"/>
      <c r="R104" s="163"/>
      <c r="S104" s="163"/>
      <c r="T104" s="163"/>
    </row>
    <row r="105" spans="1:20" hidden="1" x14ac:dyDescent="0.2">
      <c r="L105" s="135"/>
      <c r="M105" s="135"/>
      <c r="N105" s="135"/>
      <c r="O105" s="135"/>
      <c r="P105" s="135"/>
      <c r="Q105" s="135"/>
      <c r="R105" s="135"/>
      <c r="S105" s="135"/>
      <c r="T105" s="44"/>
    </row>
    <row r="106" spans="1:20" ht="9" customHeight="1" x14ac:dyDescent="0.2">
      <c r="B106" s="114"/>
      <c r="C106" s="115"/>
      <c r="D106" s="115"/>
      <c r="E106" s="115"/>
      <c r="F106" s="115"/>
      <c r="G106" s="115"/>
      <c r="H106" s="115"/>
      <c r="I106" s="115"/>
      <c r="J106" s="115"/>
      <c r="K106" s="115"/>
      <c r="L106" s="115"/>
      <c r="M106" s="115"/>
      <c r="N106" s="115"/>
      <c r="O106" s="115"/>
      <c r="P106" s="115"/>
      <c r="Q106" s="115"/>
      <c r="R106" s="115"/>
      <c r="S106" s="115"/>
      <c r="T106" s="116"/>
    </row>
    <row r="107" spans="1:20" ht="8.25" customHeight="1" x14ac:dyDescent="0.2">
      <c r="B107" s="117"/>
      <c r="C107" s="118"/>
      <c r="D107" s="118"/>
      <c r="E107" s="118"/>
      <c r="F107" s="118"/>
      <c r="G107" s="118"/>
      <c r="H107" s="118"/>
      <c r="I107" s="118"/>
      <c r="J107" s="118"/>
      <c r="K107" s="118"/>
      <c r="L107" s="118"/>
      <c r="M107" s="118"/>
      <c r="N107" s="118"/>
      <c r="O107" s="118"/>
      <c r="P107" s="118"/>
      <c r="Q107" s="118"/>
      <c r="R107" s="118"/>
      <c r="S107" s="118"/>
      <c r="T107" s="119"/>
    </row>
    <row r="108" spans="1:20" x14ac:dyDescent="0.2">
      <c r="C108" s="20"/>
      <c r="D108" s="20"/>
      <c r="E108" s="20"/>
      <c r="F108" s="20"/>
      <c r="G108" s="20"/>
      <c r="L108" s="26"/>
      <c r="M108" s="26"/>
      <c r="N108" s="26"/>
      <c r="O108" s="26"/>
      <c r="P108" s="26"/>
      <c r="Q108" s="26"/>
      <c r="R108" s="26"/>
      <c r="S108" s="26"/>
    </row>
    <row r="109" spans="1:20" x14ac:dyDescent="0.2">
      <c r="B109" s="130"/>
      <c r="C109" s="130"/>
      <c r="D109" s="130"/>
      <c r="E109" s="130"/>
      <c r="F109" s="130"/>
      <c r="G109" s="20"/>
      <c r="L109" s="69"/>
      <c r="M109" s="69"/>
      <c r="N109" s="69"/>
      <c r="O109" s="69"/>
      <c r="P109" s="69"/>
      <c r="Q109" s="69"/>
      <c r="R109" s="69"/>
      <c r="S109" s="69"/>
    </row>
    <row r="110" spans="1:20" ht="12.75" thickBot="1" x14ac:dyDescent="0.25">
      <c r="B110" s="109" t="s">
        <v>27</v>
      </c>
      <c r="C110" s="109"/>
      <c r="D110" s="109"/>
      <c r="E110" s="109"/>
      <c r="F110" s="109"/>
      <c r="L110" s="135" t="s">
        <v>85</v>
      </c>
      <c r="M110" s="135"/>
      <c r="N110" s="135"/>
      <c r="O110" s="135"/>
      <c r="P110" s="135"/>
      <c r="Q110" s="135"/>
      <c r="R110" s="135"/>
      <c r="S110" s="135"/>
    </row>
    <row r="111" spans="1:20" ht="12.75" thickBot="1" x14ac:dyDescent="0.25">
      <c r="B111" s="51" t="s">
        <v>109</v>
      </c>
      <c r="C111" s="22"/>
      <c r="D111" s="22"/>
      <c r="E111" s="22"/>
      <c r="F111" s="22"/>
      <c r="G111" s="22"/>
      <c r="H111" s="22"/>
      <c r="I111" s="22"/>
      <c r="J111" s="22"/>
      <c r="K111" s="22"/>
      <c r="L111" s="22"/>
      <c r="M111" s="22"/>
      <c r="N111" s="22"/>
      <c r="O111" s="22"/>
      <c r="P111" s="22"/>
      <c r="Q111" s="22"/>
      <c r="R111" s="22"/>
      <c r="S111" s="22"/>
      <c r="T111" s="23"/>
    </row>
    <row r="112" spans="1:20" x14ac:dyDescent="0.2">
      <c r="A112" s="20"/>
    </row>
    <row r="113" spans="1:20" x14ac:dyDescent="0.2">
      <c r="A113" s="17" t="s">
        <v>1</v>
      </c>
      <c r="B113" s="19" t="s">
        <v>110</v>
      </c>
      <c r="M113" s="52"/>
      <c r="N113" s="126"/>
      <c r="O113" s="126"/>
      <c r="P113" s="126"/>
      <c r="Q113" s="126"/>
      <c r="R113" s="126"/>
      <c r="S113" s="126"/>
    </row>
    <row r="114" spans="1:20" x14ac:dyDescent="0.2">
      <c r="A114" s="53"/>
    </row>
    <row r="115" spans="1:20" x14ac:dyDescent="0.2">
      <c r="A115" s="17" t="s">
        <v>60</v>
      </c>
      <c r="B115" s="19" t="s">
        <v>90</v>
      </c>
      <c r="I115" s="19" t="s">
        <v>77</v>
      </c>
      <c r="J115" s="175">
        <v>4.2693000000000003</v>
      </c>
      <c r="K115" s="175"/>
      <c r="L115" s="175"/>
    </row>
    <row r="116" spans="1:20" x14ac:dyDescent="0.2">
      <c r="A116" s="17" t="s">
        <v>61</v>
      </c>
      <c r="B116" s="19" t="s">
        <v>24</v>
      </c>
    </row>
    <row r="117" spans="1:20" x14ac:dyDescent="0.2">
      <c r="A117" s="17"/>
    </row>
    <row r="118" spans="1:20" x14ac:dyDescent="0.2">
      <c r="A118" s="17"/>
      <c r="B118" s="127" t="s">
        <v>2</v>
      </c>
      <c r="C118" s="127"/>
      <c r="D118" s="127"/>
      <c r="E118" s="129">
        <f>F35/J115</f>
        <v>0</v>
      </c>
      <c r="F118" s="129"/>
      <c r="G118" s="129"/>
      <c r="H118" s="129"/>
      <c r="I118" s="129"/>
      <c r="J118" s="129"/>
      <c r="K118" s="129"/>
      <c r="L118" s="129"/>
      <c r="M118" s="129"/>
      <c r="N118" s="129"/>
      <c r="O118" s="129"/>
      <c r="P118" s="129"/>
      <c r="Q118" s="129"/>
      <c r="R118" s="129"/>
      <c r="S118" s="129"/>
      <c r="T118" s="129"/>
    </row>
    <row r="119" spans="1:20" x14ac:dyDescent="0.2">
      <c r="A119" s="17"/>
      <c r="B119" s="108" t="s">
        <v>3</v>
      </c>
      <c r="C119" s="108"/>
      <c r="D119" s="108"/>
      <c r="E119" s="162" t="str">
        <f>slownie3!E13</f>
        <v>EURO 0/100</v>
      </c>
      <c r="F119" s="162"/>
      <c r="G119" s="162"/>
      <c r="H119" s="162"/>
      <c r="I119" s="162"/>
      <c r="J119" s="162"/>
      <c r="K119" s="162"/>
      <c r="L119" s="162"/>
      <c r="M119" s="162"/>
      <c r="N119" s="162"/>
      <c r="O119" s="162"/>
      <c r="P119" s="162"/>
      <c r="Q119" s="162"/>
      <c r="R119" s="162"/>
      <c r="S119" s="162"/>
      <c r="T119" s="162"/>
    </row>
    <row r="120" spans="1:20" x14ac:dyDescent="0.2">
      <c r="A120" s="17"/>
      <c r="B120" s="108"/>
      <c r="C120" s="108"/>
      <c r="D120" s="108"/>
      <c r="E120" s="162"/>
      <c r="F120" s="162"/>
      <c r="G120" s="162"/>
      <c r="H120" s="162"/>
      <c r="I120" s="162"/>
      <c r="J120" s="162"/>
      <c r="K120" s="162"/>
      <c r="L120" s="162"/>
      <c r="M120" s="162"/>
      <c r="N120" s="162"/>
      <c r="O120" s="162"/>
      <c r="P120" s="162"/>
      <c r="Q120" s="162"/>
      <c r="R120" s="162"/>
      <c r="S120" s="162"/>
      <c r="T120" s="162"/>
    </row>
    <row r="121" spans="1:20" x14ac:dyDescent="0.2">
      <c r="A121" s="17" t="s">
        <v>62</v>
      </c>
      <c r="B121" s="19" t="s">
        <v>37</v>
      </c>
      <c r="D121" s="151"/>
      <c r="E121" s="151"/>
      <c r="F121" s="151"/>
      <c r="G121" s="151"/>
      <c r="H121" s="151"/>
      <c r="I121" s="151"/>
      <c r="J121" s="151"/>
      <c r="K121" s="151"/>
      <c r="L121" s="151"/>
      <c r="M121" s="151"/>
      <c r="N121" s="151"/>
      <c r="O121" s="151"/>
      <c r="P121" s="151"/>
      <c r="Q121" s="151"/>
      <c r="R121" s="151"/>
      <c r="S121" s="151"/>
      <c r="T121" s="151"/>
    </row>
    <row r="122" spans="1:20" x14ac:dyDescent="0.2">
      <c r="A122" s="53"/>
    </row>
    <row r="123" spans="1:20" x14ac:dyDescent="0.2">
      <c r="A123" s="17" t="s">
        <v>63</v>
      </c>
      <c r="B123" s="19" t="s">
        <v>25</v>
      </c>
    </row>
    <row r="125" spans="1:20" x14ac:dyDescent="0.2">
      <c r="B125" s="15" t="s">
        <v>98</v>
      </c>
      <c r="J125" s="112"/>
      <c r="K125" s="112"/>
      <c r="L125" s="112"/>
      <c r="M125" s="112"/>
      <c r="N125" s="112"/>
      <c r="O125" s="112"/>
      <c r="P125" s="112"/>
      <c r="Q125" s="112"/>
      <c r="R125" s="112"/>
      <c r="S125" s="112"/>
      <c r="T125" s="112"/>
    </row>
    <row r="126" spans="1:20" x14ac:dyDescent="0.2">
      <c r="K126" s="54"/>
      <c r="L126" s="54"/>
      <c r="N126" s="54"/>
      <c r="O126" s="54"/>
    </row>
    <row r="127" spans="1:20" ht="19.5" customHeight="1" x14ac:dyDescent="0.2">
      <c r="B127" s="15" t="s">
        <v>48</v>
      </c>
      <c r="D127" s="172"/>
      <c r="E127" s="172"/>
      <c r="F127" s="172"/>
      <c r="G127" s="172"/>
      <c r="H127" s="172"/>
      <c r="I127" s="172"/>
      <c r="J127" s="172"/>
      <c r="K127" s="172"/>
      <c r="L127" s="172"/>
      <c r="M127" s="172"/>
      <c r="N127" s="172"/>
      <c r="O127" s="172"/>
      <c r="P127" s="172"/>
      <c r="Q127" s="172"/>
      <c r="R127" s="172"/>
      <c r="S127" s="172"/>
      <c r="T127" s="172"/>
    </row>
    <row r="128" spans="1:20" x14ac:dyDescent="0.2">
      <c r="B128" s="15" t="s">
        <v>26</v>
      </c>
    </row>
    <row r="129" spans="1:21" x14ac:dyDescent="0.2">
      <c r="B129" s="174"/>
      <c r="C129" s="174"/>
      <c r="D129" s="174"/>
      <c r="E129" s="174"/>
      <c r="F129" s="174"/>
      <c r="G129" s="174"/>
      <c r="H129" s="174"/>
      <c r="I129" s="174"/>
      <c r="J129" s="174"/>
      <c r="K129" s="174"/>
      <c r="L129" s="174"/>
      <c r="M129" s="174"/>
      <c r="N129" s="174"/>
      <c r="O129" s="174"/>
      <c r="P129" s="174"/>
      <c r="Q129" s="174"/>
      <c r="R129" s="174"/>
      <c r="S129" s="174"/>
      <c r="T129" s="174"/>
    </row>
    <row r="130" spans="1:21" ht="25.5" customHeight="1" x14ac:dyDescent="0.2">
      <c r="B130" s="174"/>
      <c r="C130" s="174"/>
      <c r="D130" s="174"/>
      <c r="E130" s="174"/>
      <c r="F130" s="174"/>
      <c r="G130" s="174"/>
      <c r="H130" s="174"/>
      <c r="I130" s="174"/>
      <c r="J130" s="174"/>
      <c r="K130" s="174"/>
      <c r="L130" s="174"/>
      <c r="M130" s="174"/>
      <c r="N130" s="174"/>
      <c r="O130" s="174"/>
      <c r="P130" s="174"/>
      <c r="Q130" s="174"/>
      <c r="R130" s="174"/>
      <c r="S130" s="174"/>
      <c r="T130" s="174"/>
    </row>
    <row r="132" spans="1:21" x14ac:dyDescent="0.2">
      <c r="B132" s="111"/>
      <c r="C132" s="111"/>
      <c r="D132" s="111"/>
      <c r="E132" s="111"/>
      <c r="F132" s="111"/>
      <c r="N132" s="168"/>
      <c r="O132" s="168"/>
      <c r="P132" s="168"/>
      <c r="Q132" s="168"/>
      <c r="R132" s="168"/>
      <c r="S132" s="168"/>
      <c r="T132" s="168"/>
    </row>
    <row r="133" spans="1:21" x14ac:dyDescent="0.2">
      <c r="B133" s="109" t="s">
        <v>27</v>
      </c>
      <c r="C133" s="109"/>
      <c r="D133" s="109"/>
      <c r="E133" s="109"/>
      <c r="F133" s="109"/>
      <c r="N133" s="236" t="s">
        <v>107</v>
      </c>
      <c r="O133" s="236"/>
      <c r="P133" s="236"/>
      <c r="Q133" s="236"/>
      <c r="R133" s="236"/>
      <c r="S133" s="236"/>
      <c r="T133" s="236"/>
    </row>
    <row r="134" spans="1:21" ht="12.75" thickBot="1" x14ac:dyDescent="0.25">
      <c r="A134" s="55"/>
      <c r="B134" s="56"/>
      <c r="C134" s="56"/>
      <c r="D134" s="56"/>
      <c r="E134" s="56"/>
      <c r="F134" s="56"/>
      <c r="G134" s="56"/>
      <c r="H134" s="56"/>
      <c r="I134" s="56"/>
      <c r="J134" s="56"/>
      <c r="K134" s="56"/>
      <c r="L134" s="56"/>
      <c r="M134" s="56"/>
      <c r="N134" s="56"/>
      <c r="O134" s="56"/>
      <c r="P134" s="56"/>
      <c r="Q134" s="56"/>
      <c r="R134" s="56"/>
      <c r="S134" s="56"/>
      <c r="T134" s="56"/>
    </row>
    <row r="135" spans="1:21" ht="12.75" thickBot="1" x14ac:dyDescent="0.25">
      <c r="B135" s="57" t="s">
        <v>73</v>
      </c>
      <c r="C135" s="58"/>
      <c r="D135" s="58"/>
      <c r="E135" s="58"/>
      <c r="F135" s="58"/>
      <c r="G135" s="58"/>
      <c r="H135" s="58"/>
      <c r="I135" s="58"/>
      <c r="J135" s="58"/>
      <c r="K135" s="58"/>
      <c r="L135" s="58"/>
      <c r="M135" s="58"/>
      <c r="N135" s="58"/>
      <c r="O135" s="58"/>
      <c r="P135" s="58"/>
      <c r="Q135" s="58"/>
      <c r="R135" s="58"/>
      <c r="S135" s="58"/>
      <c r="T135" s="59"/>
    </row>
    <row r="136" spans="1:21" x14ac:dyDescent="0.2">
      <c r="B136" s="19" t="s">
        <v>97</v>
      </c>
    </row>
    <row r="137" spans="1:21" x14ac:dyDescent="0.2">
      <c r="B137" s="173"/>
      <c r="C137" s="173"/>
      <c r="D137" s="173"/>
      <c r="E137" s="173"/>
      <c r="F137" s="173"/>
      <c r="G137" s="173"/>
      <c r="H137" s="173"/>
      <c r="I137" s="173"/>
      <c r="J137" s="173"/>
      <c r="K137" s="173"/>
      <c r="L137" s="173"/>
      <c r="M137" s="173"/>
      <c r="N137" s="173"/>
      <c r="O137" s="173"/>
      <c r="P137" s="173"/>
      <c r="Q137" s="173"/>
      <c r="R137" s="173"/>
      <c r="S137" s="173"/>
      <c r="T137" s="173"/>
    </row>
    <row r="138" spans="1:21" x14ac:dyDescent="0.2">
      <c r="B138" s="66"/>
      <c r="C138" s="60"/>
      <c r="D138" s="60"/>
      <c r="E138" s="60"/>
      <c r="F138" s="60"/>
      <c r="G138" s="20"/>
      <c r="H138" s="20"/>
      <c r="I138" s="20"/>
      <c r="N138" s="20"/>
      <c r="O138" s="20"/>
      <c r="P138" s="20"/>
      <c r="Q138" s="20"/>
      <c r="R138" s="20"/>
      <c r="S138" s="20"/>
      <c r="T138" s="20"/>
      <c r="U138" s="20"/>
    </row>
    <row r="139" spans="1:21" x14ac:dyDescent="0.2">
      <c r="B139" s="109" t="s">
        <v>27</v>
      </c>
      <c r="C139" s="109"/>
      <c r="D139" s="109"/>
      <c r="E139" s="109"/>
      <c r="F139" s="109"/>
      <c r="G139" s="20"/>
      <c r="H139" s="20"/>
      <c r="I139" s="20"/>
      <c r="N139" s="128"/>
      <c r="O139" s="128"/>
      <c r="P139" s="128"/>
      <c r="Q139" s="128"/>
      <c r="R139" s="128"/>
      <c r="S139" s="128"/>
      <c r="T139" s="128"/>
    </row>
    <row r="140" spans="1:21" x14ac:dyDescent="0.2">
      <c r="N140" s="110" t="s">
        <v>28</v>
      </c>
      <c r="O140" s="110"/>
      <c r="P140" s="110"/>
      <c r="Q140" s="110"/>
      <c r="R140" s="110"/>
      <c r="S140" s="110"/>
      <c r="T140" s="110"/>
    </row>
    <row r="141" spans="1:21" x14ac:dyDescent="0.2">
      <c r="B141" s="19" t="s">
        <v>87</v>
      </c>
      <c r="Q141" s="61"/>
      <c r="R141" s="61"/>
      <c r="S141" s="61"/>
    </row>
    <row r="142" spans="1:21" x14ac:dyDescent="0.2">
      <c r="B142" s="28"/>
    </row>
    <row r="143" spans="1:21" x14ac:dyDescent="0.2">
      <c r="B143" s="66"/>
      <c r="C143" s="66"/>
      <c r="D143" s="66"/>
      <c r="E143" s="66"/>
      <c r="F143" s="66"/>
      <c r="G143" s="62"/>
      <c r="H143" s="62"/>
      <c r="I143" s="62"/>
      <c r="J143" s="62"/>
      <c r="K143" s="62"/>
      <c r="L143" s="62"/>
      <c r="M143" s="62"/>
      <c r="N143" s="20"/>
      <c r="O143" s="20"/>
      <c r="P143" s="20"/>
      <c r="Q143" s="20"/>
      <c r="R143" s="20"/>
      <c r="S143" s="20"/>
      <c r="T143" s="20"/>
    </row>
    <row r="144" spans="1:21" ht="12.75" thickBot="1" x14ac:dyDescent="0.25">
      <c r="B144" s="109" t="s">
        <v>27</v>
      </c>
      <c r="C144" s="109"/>
      <c r="D144" s="109"/>
      <c r="E144" s="109"/>
      <c r="F144" s="109"/>
      <c r="G144" s="63"/>
      <c r="H144" s="63"/>
      <c r="I144" s="63"/>
      <c r="N144" s="67"/>
      <c r="O144" s="67"/>
      <c r="P144" s="67"/>
      <c r="Q144" s="67"/>
      <c r="R144" s="67"/>
      <c r="S144" s="67"/>
      <c r="T144" s="67"/>
    </row>
    <row r="145" spans="1:28" ht="12.75" thickBot="1" x14ac:dyDescent="0.25">
      <c r="B145" s="51" t="s">
        <v>111</v>
      </c>
      <c r="C145" s="22"/>
      <c r="D145" s="22"/>
      <c r="E145" s="22"/>
      <c r="F145" s="22"/>
      <c r="G145" s="22"/>
      <c r="H145" s="22"/>
      <c r="I145" s="22"/>
      <c r="J145" s="22"/>
      <c r="K145" s="22"/>
      <c r="L145" s="22"/>
      <c r="M145" s="22"/>
      <c r="N145" s="50"/>
      <c r="O145" s="50"/>
      <c r="P145" s="50"/>
      <c r="Q145" s="50"/>
      <c r="R145" s="50"/>
      <c r="S145" s="50"/>
      <c r="T145" s="50"/>
    </row>
    <row r="146" spans="1:28" x14ac:dyDescent="0.2">
      <c r="B146" s="12"/>
      <c r="C146" s="50"/>
      <c r="D146" s="50"/>
      <c r="E146" s="50"/>
      <c r="F146" s="50"/>
      <c r="G146" s="50"/>
      <c r="H146" s="50"/>
      <c r="I146" s="50"/>
      <c r="J146" s="50"/>
      <c r="K146" s="50"/>
      <c r="L146" s="50"/>
      <c r="M146" s="50"/>
      <c r="N146" s="110" t="s">
        <v>29</v>
      </c>
      <c r="O146" s="110"/>
      <c r="P146" s="110"/>
      <c r="Q146" s="110"/>
      <c r="R146" s="110"/>
      <c r="S146" s="110"/>
      <c r="T146" s="110"/>
    </row>
    <row r="147" spans="1:28" x14ac:dyDescent="0.2">
      <c r="A147" s="176" t="s">
        <v>93</v>
      </c>
      <c r="B147" s="176"/>
      <c r="C147" s="176"/>
      <c r="D147" s="176"/>
      <c r="E147" s="176"/>
      <c r="F147" s="176"/>
      <c r="G147" s="176"/>
      <c r="H147" s="176"/>
      <c r="I147" s="176"/>
      <c r="J147" s="176"/>
      <c r="K147" s="176"/>
      <c r="L147" s="176"/>
      <c r="M147" s="176"/>
      <c r="N147" s="176"/>
      <c r="O147" s="176"/>
      <c r="P147" s="176"/>
      <c r="Q147" s="176"/>
      <c r="R147" s="176"/>
      <c r="S147" s="176"/>
      <c r="T147" s="176"/>
      <c r="U147" s="14"/>
      <c r="AB147" s="15"/>
    </row>
    <row r="148" spans="1:28" x14ac:dyDescent="0.2">
      <c r="A148" s="169"/>
      <c r="B148" s="170"/>
      <c r="C148" s="170"/>
      <c r="D148" s="170"/>
      <c r="E148" s="170"/>
      <c r="F148" s="170"/>
      <c r="G148" s="170"/>
      <c r="H148" s="170"/>
      <c r="I148" s="170"/>
      <c r="J148" s="170"/>
      <c r="K148" s="170"/>
      <c r="L148" s="170"/>
      <c r="M148" s="170"/>
      <c r="N148" s="170"/>
      <c r="O148" s="170"/>
      <c r="P148" s="170"/>
      <c r="Q148" s="170"/>
      <c r="R148" s="170"/>
      <c r="S148" s="170"/>
      <c r="T148" s="170"/>
      <c r="U148" s="170"/>
    </row>
    <row r="149" spans="1:28" x14ac:dyDescent="0.2">
      <c r="B149" s="68"/>
      <c r="C149" s="68"/>
      <c r="D149" s="68"/>
      <c r="E149" s="68"/>
      <c r="F149" s="68"/>
      <c r="N149" s="128"/>
      <c r="O149" s="128"/>
      <c r="P149" s="128"/>
      <c r="Q149" s="128"/>
      <c r="R149" s="128"/>
      <c r="S149" s="128"/>
      <c r="T149" s="128"/>
    </row>
    <row r="150" spans="1:28" x14ac:dyDescent="0.2">
      <c r="B150" s="109" t="s">
        <v>27</v>
      </c>
      <c r="C150" s="109"/>
      <c r="D150" s="109"/>
      <c r="E150" s="109"/>
      <c r="F150" s="109"/>
      <c r="G150" s="63"/>
      <c r="H150" s="63"/>
      <c r="I150" s="63"/>
      <c r="K150" s="44"/>
      <c r="L150" s="50"/>
      <c r="M150" s="50"/>
      <c r="N150" s="110" t="s">
        <v>106</v>
      </c>
      <c r="O150" s="110"/>
      <c r="P150" s="110"/>
      <c r="Q150" s="110"/>
      <c r="R150" s="110"/>
      <c r="S150" s="110"/>
      <c r="T150" s="110"/>
    </row>
    <row r="151" spans="1:28" x14ac:dyDescent="0.2">
      <c r="K151" s="33"/>
      <c r="L151" s="33"/>
      <c r="M151" s="33"/>
      <c r="N151" s="33"/>
      <c r="O151" s="33"/>
      <c r="P151" s="33"/>
      <c r="Q151" s="33"/>
      <c r="R151" s="33"/>
      <c r="S151" s="33"/>
      <c r="T151" s="33"/>
    </row>
    <row r="154" spans="1:28" x14ac:dyDescent="0.2">
      <c r="A154" s="64" t="s">
        <v>74</v>
      </c>
      <c r="B154" s="44"/>
      <c r="C154" s="44"/>
      <c r="D154" s="44"/>
      <c r="E154" s="44"/>
      <c r="F154" s="44"/>
      <c r="G154" s="44"/>
      <c r="H154" s="44"/>
      <c r="I154" s="44"/>
      <c r="J154" s="44"/>
      <c r="K154" s="44"/>
      <c r="L154" s="44"/>
      <c r="M154" s="44"/>
      <c r="N154" s="44"/>
      <c r="O154" s="44"/>
      <c r="P154" s="44"/>
      <c r="Q154" s="44"/>
      <c r="R154" s="44"/>
      <c r="S154" s="44"/>
      <c r="T154" s="44"/>
    </row>
    <row r="155" spans="1:28" x14ac:dyDescent="0.2">
      <c r="A155" s="165" t="s">
        <v>101</v>
      </c>
      <c r="B155" s="166"/>
      <c r="C155" s="166"/>
      <c r="D155" s="166"/>
      <c r="E155" s="166"/>
      <c r="F155" s="166"/>
      <c r="G155" s="166"/>
      <c r="H155" s="166"/>
      <c r="I155" s="166"/>
      <c r="J155" s="166"/>
      <c r="K155" s="166"/>
      <c r="L155" s="166"/>
      <c r="M155" s="166"/>
      <c r="N155" s="166"/>
      <c r="O155" s="166"/>
      <c r="P155" s="166"/>
      <c r="Q155" s="166"/>
      <c r="R155" s="166"/>
      <c r="S155" s="166"/>
      <c r="T155" s="166"/>
    </row>
    <row r="156" spans="1:28" x14ac:dyDescent="0.2">
      <c r="A156" s="65"/>
      <c r="B156" s="65"/>
      <c r="C156" s="65"/>
      <c r="D156" s="65"/>
      <c r="E156" s="65"/>
      <c r="F156" s="65"/>
      <c r="G156" s="65"/>
      <c r="H156" s="65"/>
      <c r="I156" s="65"/>
      <c r="J156" s="65"/>
      <c r="K156" s="65"/>
      <c r="L156" s="65"/>
      <c r="M156" s="65"/>
      <c r="N156" s="65"/>
      <c r="O156" s="65"/>
      <c r="P156" s="65"/>
      <c r="Q156" s="65"/>
      <c r="R156" s="65"/>
      <c r="S156" s="65"/>
      <c r="T156" s="65"/>
    </row>
    <row r="157" spans="1:28" x14ac:dyDescent="0.2">
      <c r="A157" s="136" t="s">
        <v>100</v>
      </c>
      <c r="B157" s="137"/>
      <c r="C157" s="137"/>
      <c r="D157" s="137"/>
      <c r="E157" s="137"/>
      <c r="F157" s="137"/>
      <c r="G157" s="137"/>
      <c r="H157" s="137"/>
      <c r="I157" s="137"/>
      <c r="J157" s="137"/>
      <c r="K157" s="137"/>
      <c r="L157" s="137"/>
      <c r="M157" s="137"/>
      <c r="N157" s="137"/>
      <c r="O157" s="137"/>
      <c r="P157" s="137"/>
      <c r="Q157" s="137"/>
      <c r="R157" s="137"/>
      <c r="S157" s="138"/>
    </row>
    <row r="158" spans="1:28" x14ac:dyDescent="0.2">
      <c r="A158" s="139"/>
      <c r="B158" s="140"/>
      <c r="C158" s="140"/>
      <c r="D158" s="140"/>
      <c r="E158" s="140"/>
      <c r="F158" s="140"/>
      <c r="G158" s="140"/>
      <c r="H158" s="140"/>
      <c r="I158" s="140"/>
      <c r="J158" s="140"/>
      <c r="K158" s="140"/>
      <c r="L158" s="140"/>
      <c r="M158" s="140"/>
      <c r="N158" s="140"/>
      <c r="O158" s="140"/>
      <c r="P158" s="140"/>
      <c r="Q158" s="140"/>
      <c r="R158" s="140"/>
      <c r="S158" s="141"/>
    </row>
    <row r="159" spans="1:28" x14ac:dyDescent="0.2">
      <c r="A159" s="139"/>
      <c r="B159" s="140"/>
      <c r="C159" s="140"/>
      <c r="D159" s="140"/>
      <c r="E159" s="140"/>
      <c r="F159" s="140"/>
      <c r="G159" s="140"/>
      <c r="H159" s="140"/>
      <c r="I159" s="140"/>
      <c r="J159" s="140"/>
      <c r="K159" s="140"/>
      <c r="L159" s="140"/>
      <c r="M159" s="140"/>
      <c r="N159" s="140"/>
      <c r="O159" s="140"/>
      <c r="P159" s="140"/>
      <c r="Q159" s="140"/>
      <c r="R159" s="140"/>
      <c r="S159" s="141"/>
    </row>
    <row r="160" spans="1:28" x14ac:dyDescent="0.2">
      <c r="A160" s="139"/>
      <c r="B160" s="140"/>
      <c r="C160" s="140"/>
      <c r="D160" s="140"/>
      <c r="E160" s="140"/>
      <c r="F160" s="140"/>
      <c r="G160" s="140"/>
      <c r="H160" s="140"/>
      <c r="I160" s="140"/>
      <c r="J160" s="140"/>
      <c r="K160" s="140"/>
      <c r="L160" s="140"/>
      <c r="M160" s="140"/>
      <c r="N160" s="140"/>
      <c r="O160" s="140"/>
      <c r="P160" s="140"/>
      <c r="Q160" s="140"/>
      <c r="R160" s="140"/>
      <c r="S160" s="141"/>
    </row>
    <row r="161" spans="1:19" x14ac:dyDescent="0.2">
      <c r="A161" s="139"/>
      <c r="B161" s="140"/>
      <c r="C161" s="140"/>
      <c r="D161" s="140"/>
      <c r="E161" s="140"/>
      <c r="F161" s="140"/>
      <c r="G161" s="140"/>
      <c r="H161" s="140"/>
      <c r="I161" s="140"/>
      <c r="J161" s="140"/>
      <c r="K161" s="140"/>
      <c r="L161" s="140"/>
      <c r="M161" s="140"/>
      <c r="N161" s="140"/>
      <c r="O161" s="140"/>
      <c r="P161" s="140"/>
      <c r="Q161" s="140"/>
      <c r="R161" s="140"/>
      <c r="S161" s="141"/>
    </row>
    <row r="162" spans="1:19" x14ac:dyDescent="0.2">
      <c r="A162" s="139"/>
      <c r="B162" s="140"/>
      <c r="C162" s="140"/>
      <c r="D162" s="140"/>
      <c r="E162" s="140"/>
      <c r="F162" s="140"/>
      <c r="G162" s="140"/>
      <c r="H162" s="140"/>
      <c r="I162" s="140"/>
      <c r="J162" s="140"/>
      <c r="K162" s="140"/>
      <c r="L162" s="140"/>
      <c r="M162" s="140"/>
      <c r="N162" s="140"/>
      <c r="O162" s="140"/>
      <c r="P162" s="140"/>
      <c r="Q162" s="140"/>
      <c r="R162" s="140"/>
      <c r="S162" s="141"/>
    </row>
    <row r="163" spans="1:19" x14ac:dyDescent="0.2">
      <c r="A163" s="142"/>
      <c r="B163" s="143"/>
      <c r="C163" s="143"/>
      <c r="D163" s="143"/>
      <c r="E163" s="143"/>
      <c r="F163" s="143"/>
      <c r="G163" s="143"/>
      <c r="H163" s="143"/>
      <c r="I163" s="143"/>
      <c r="J163" s="143"/>
      <c r="K163" s="143"/>
      <c r="L163" s="143"/>
      <c r="M163" s="143"/>
      <c r="N163" s="143"/>
      <c r="O163" s="143"/>
      <c r="P163" s="143"/>
      <c r="Q163" s="143"/>
      <c r="R163" s="143"/>
      <c r="S163" s="144"/>
    </row>
  </sheetData>
  <sheetProtection selectLockedCells="1"/>
  <dataConsolidate/>
  <mergeCells count="144">
    <mergeCell ref="H60:T60"/>
    <mergeCell ref="H61:T61"/>
    <mergeCell ref="O3:T3"/>
    <mergeCell ref="B25:C25"/>
    <mergeCell ref="B18:T20"/>
    <mergeCell ref="B6:T6"/>
    <mergeCell ref="J40:K40"/>
    <mergeCell ref="M40:P40"/>
    <mergeCell ref="B8:C8"/>
    <mergeCell ref="I25:J25"/>
    <mergeCell ref="O25:R25"/>
    <mergeCell ref="D33:G33"/>
    <mergeCell ref="K33:M33"/>
    <mergeCell ref="I31:J31"/>
    <mergeCell ref="I29:J29"/>
    <mergeCell ref="B33:C33"/>
    <mergeCell ref="B7:T7"/>
    <mergeCell ref="O4:T5"/>
    <mergeCell ref="B31:C31"/>
    <mergeCell ref="D31:G31"/>
    <mergeCell ref="J21:T21"/>
    <mergeCell ref="H10:T10"/>
    <mergeCell ref="E37:T38"/>
    <mergeCell ref="E42:H42"/>
    <mergeCell ref="H2:U2"/>
    <mergeCell ref="B42:C42"/>
    <mergeCell ref="K27:M27"/>
    <mergeCell ref="B12:T13"/>
    <mergeCell ref="B27:C27"/>
    <mergeCell ref="I27:J27"/>
    <mergeCell ref="K29:M29"/>
    <mergeCell ref="D27:G27"/>
    <mergeCell ref="D29:G29"/>
    <mergeCell ref="K25:M25"/>
    <mergeCell ref="I33:J33"/>
    <mergeCell ref="K31:M31"/>
    <mergeCell ref="D25:G25"/>
    <mergeCell ref="B29:C29"/>
    <mergeCell ref="H22:T22"/>
    <mergeCell ref="J42:K42"/>
    <mergeCell ref="M42:P42"/>
    <mergeCell ref="B2:G4"/>
    <mergeCell ref="B5:G5"/>
    <mergeCell ref="B35:D35"/>
    <mergeCell ref="E40:H40"/>
    <mergeCell ref="B37:D38"/>
    <mergeCell ref="F35:I35"/>
    <mergeCell ref="B40:C40"/>
    <mergeCell ref="A75:A78"/>
    <mergeCell ref="A79:A82"/>
    <mergeCell ref="E85:I85"/>
    <mergeCell ref="J85:K85"/>
    <mergeCell ref="L85:T85"/>
    <mergeCell ref="N150:T150"/>
    <mergeCell ref="B119:D120"/>
    <mergeCell ref="B86:D86"/>
    <mergeCell ref="B85:D85"/>
    <mergeCell ref="O80:T80"/>
    <mergeCell ref="N132:T132"/>
    <mergeCell ref="A148:U148"/>
    <mergeCell ref="B102:D102"/>
    <mergeCell ref="B90:E90"/>
    <mergeCell ref="D127:T127"/>
    <mergeCell ref="B137:T137"/>
    <mergeCell ref="B129:T130"/>
    <mergeCell ref="B150:F150"/>
    <mergeCell ref="N149:T149"/>
    <mergeCell ref="N133:T133"/>
    <mergeCell ref="B133:F133"/>
    <mergeCell ref="J115:L115"/>
    <mergeCell ref="A147:T147"/>
    <mergeCell ref="M95:T95"/>
    <mergeCell ref="G77:T78"/>
    <mergeCell ref="A157:S163"/>
    <mergeCell ref="B110:F110"/>
    <mergeCell ref="F46:I46"/>
    <mergeCell ref="F90:I90"/>
    <mergeCell ref="B87:I87"/>
    <mergeCell ref="L87:T89"/>
    <mergeCell ref="B89:E89"/>
    <mergeCell ref="F89:I89"/>
    <mergeCell ref="D121:T121"/>
    <mergeCell ref="B92:E92"/>
    <mergeCell ref="F92:I92"/>
    <mergeCell ref="L90:T92"/>
    <mergeCell ref="E119:T120"/>
    <mergeCell ref="M102:T104"/>
    <mergeCell ref="B91:E91"/>
    <mergeCell ref="B75:F75"/>
    <mergeCell ref="G75:N75"/>
    <mergeCell ref="B80:F80"/>
    <mergeCell ref="G80:N80"/>
    <mergeCell ref="I68:P68"/>
    <mergeCell ref="C55:U55"/>
    <mergeCell ref="A155:T155"/>
    <mergeCell ref="A71:A74"/>
    <mergeCell ref="B144:F144"/>
    <mergeCell ref="N140:T140"/>
    <mergeCell ref="N146:T146"/>
    <mergeCell ref="B132:F132"/>
    <mergeCell ref="J125:T125"/>
    <mergeCell ref="J102:L102"/>
    <mergeCell ref="B106:T107"/>
    <mergeCell ref="B99:T100"/>
    <mergeCell ref="B79:F79"/>
    <mergeCell ref="N113:S113"/>
    <mergeCell ref="B118:D118"/>
    <mergeCell ref="N139:T139"/>
    <mergeCell ref="B139:F139"/>
    <mergeCell ref="E118:T118"/>
    <mergeCell ref="B109:F109"/>
    <mergeCell ref="E86:I86"/>
    <mergeCell ref="J86:K86"/>
    <mergeCell ref="L86:T86"/>
    <mergeCell ref="F91:I91"/>
    <mergeCell ref="L105:S105"/>
    <mergeCell ref="F102:G102"/>
    <mergeCell ref="L110:S110"/>
    <mergeCell ref="G81:T82"/>
    <mergeCell ref="B81:F82"/>
    <mergeCell ref="O71:T71"/>
    <mergeCell ref="D58:T59"/>
    <mergeCell ref="B44:C44"/>
    <mergeCell ref="E44:H44"/>
    <mergeCell ref="G79:N79"/>
    <mergeCell ref="G73:T74"/>
    <mergeCell ref="B76:F76"/>
    <mergeCell ref="B71:F71"/>
    <mergeCell ref="B72:F72"/>
    <mergeCell ref="G71:N71"/>
    <mergeCell ref="G72:N72"/>
    <mergeCell ref="O72:T72"/>
    <mergeCell ref="O75:T75"/>
    <mergeCell ref="O76:T76"/>
    <mergeCell ref="O79:T79"/>
    <mergeCell ref="B73:F74"/>
    <mergeCell ref="A66:T66"/>
    <mergeCell ref="I62:P62"/>
    <mergeCell ref="I63:P63"/>
    <mergeCell ref="I51:M51"/>
    <mergeCell ref="E48:T49"/>
    <mergeCell ref="B48:D49"/>
    <mergeCell ref="B77:F78"/>
    <mergeCell ref="G76:N76"/>
  </mergeCells>
  <phoneticPr fontId="2" type="noConversion"/>
  <dataValidations count="5">
    <dataValidation type="date" operator="greaterThan" allowBlank="1" showInputMessage="1" showErrorMessage="1" errorTitle="NIEPOPRAWNA WARTOŚĆ POLA" error="Proszę wpisać datę w formacie_x000a_RRRR-MM-DD_x000a__x000a_gdzie: _x000a_RRRR- cztery cyfry roku np. 2010_x000a_MM - dwie cyfry miesiąca np. 06_x000a_DD- dwie cyfry dnia np. 06" promptTitle="POLE DATA" prompt="Proszę wpisać datę w formacie_x000a_RRRR-MM-DD_x000a__x000a_gdzie: _x000a_RRRR- cztery cyfry roku np. 2010_x000a_MM - dwie cyfry miesiąca np. 06_x000a_DD- dwie cyfry dnia np. 06" sqref="I51:M51 B132:F132 B138:F138 B143:F143 B149:F149 G144:I144 G150:I150 B109 H60">
      <formula1>39814</formula1>
    </dataValidation>
    <dataValidation type="list" allowBlank="1" showInputMessage="1" showErrorMessage="1" errorTitle="NIEPOPRAWNA WARTOŚĆ VAT" error="NALEŻY WYBRAĆ POLE Z LISTY WYBORU" promptTitle="WARTOŚĆ VAT" prompt="Wartość należy wybrać z listy (klikając na strzałkę przy polu % VAT)" sqref="K30:M30 K32:M32 K34:M35">
      <formula1>$V$17:$V$19</formula1>
    </dataValidation>
    <dataValidation type="date" operator="greaterThan" allowBlank="1" showInputMessage="1" showErrorMessage="1" errorTitle="BŁEDNY FORMAT DATY" error="RRRR-MM-DD" promptTitle="POLE DATA" prompt="RRRR-MM-RR" sqref="M113:N113">
      <formula1>39814</formula1>
    </dataValidation>
    <dataValidation type="whole" errorStyle="warning" operator="greaterThanOrEqual" allowBlank="1" showErrorMessage="1" errorTitle="INFORMACJA" error="Wprowadzona wartość netto nie przekracza progu 14.000 euro netto. Dla zamówień poniżej wartości 14.000 euro należy wypełnić załącznik nr 8. _x000a_WYJĄTEK: nie dotyczy realizacji zamównienia w częściach." sqref="O30:R35 F35">
      <formula1>53746</formula1>
    </dataValidation>
    <dataValidation type="list" allowBlank="1" showInputMessage="1" showErrorMessage="1" errorTitle="NIEPOPRAWNA WARTOŚĆ VAT" error="NALEŻY WYBRAĆ POLE Z LISTY WYBORU" promptTitle="WARTOŚĆ VAT" prompt="Wartość należy wybrać z listy (klikając na strzałkę przy polu % VAT)" sqref="K25:M25 K29:M29 K27:M27 K31:M31 K33:M33">
      <formula1>$V$17:$V$23</formula1>
    </dataValidation>
  </dataValidations>
  <printOptions horizontalCentered="1" verticalCentered="1"/>
  <pageMargins left="0.23622047244094491" right="0.23622047244094491" top="0.35433070866141736" bottom="0.35433070866141736" header="0" footer="0"/>
  <pageSetup paperSize="9" fitToHeight="0" orientation="portrait" blackAndWhite="1" r:id="rId1"/>
  <headerFooter alignWithMargins="0">
    <oddFooter>Strona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print="0" autoFill="0" autoPict="0">
                <anchor moveWithCells="1">
                  <from>
                    <xdr:col>1</xdr:col>
                    <xdr:colOff>0</xdr:colOff>
                    <xdr:row>14</xdr:row>
                    <xdr:rowOff>38100</xdr:rowOff>
                  </from>
                  <to>
                    <xdr:col>20</xdr:col>
                    <xdr:colOff>28575</xdr:colOff>
                    <xdr:row>15</xdr:row>
                    <xdr:rowOff>142875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47625</xdr:colOff>
                    <xdr:row>52</xdr:row>
                    <xdr:rowOff>28575</xdr:rowOff>
                  </from>
                  <to>
                    <xdr:col>2</xdr:col>
                    <xdr:colOff>38100</xdr:colOff>
                    <xdr:row>54</xdr:row>
                    <xdr:rowOff>47625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47625</xdr:colOff>
                    <xdr:row>54</xdr:row>
                    <xdr:rowOff>0</xdr:rowOff>
                  </from>
                  <to>
                    <xdr:col>2</xdr:col>
                    <xdr:colOff>38100</xdr:colOff>
                    <xdr:row>56</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47625</xdr:colOff>
                    <xdr:row>55</xdr:row>
                    <xdr:rowOff>0</xdr:rowOff>
                  </from>
                  <to>
                    <xdr:col>2</xdr:col>
                    <xdr:colOff>38100</xdr:colOff>
                    <xdr:row>57</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47625</xdr:colOff>
                    <xdr:row>57</xdr:row>
                    <xdr:rowOff>0</xdr:rowOff>
                  </from>
                  <to>
                    <xdr:col>2</xdr:col>
                    <xdr:colOff>38100</xdr:colOff>
                    <xdr:row>58</xdr:row>
                    <xdr:rowOff>66675</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2</xdr:col>
                    <xdr:colOff>66675</xdr:colOff>
                    <xdr:row>14</xdr:row>
                    <xdr:rowOff>38100</xdr:rowOff>
                  </from>
                  <to>
                    <xdr:col>4</xdr:col>
                    <xdr:colOff>276225</xdr:colOff>
                    <xdr:row>15</xdr:row>
                    <xdr:rowOff>104775</xdr:rowOff>
                  </to>
                </anchor>
              </controlPr>
            </control>
          </mc:Choice>
        </mc:AlternateContent>
        <mc:AlternateContent xmlns:mc="http://schemas.openxmlformats.org/markup-compatibility/2006">
          <mc:Choice Requires="x14">
            <control shapeId="1058" r:id="rId10" name="Option Button 34">
              <controlPr defaultSize="0" autoFill="0" autoLine="0" autoPict="0">
                <anchor moveWithCells="1">
                  <from>
                    <xdr:col>8</xdr:col>
                    <xdr:colOff>47625</xdr:colOff>
                    <xdr:row>14</xdr:row>
                    <xdr:rowOff>38100</xdr:rowOff>
                  </from>
                  <to>
                    <xdr:col>10</xdr:col>
                    <xdr:colOff>152400</xdr:colOff>
                    <xdr:row>15</xdr:row>
                    <xdr:rowOff>104775</xdr:rowOff>
                  </to>
                </anchor>
              </controlPr>
            </control>
          </mc:Choice>
        </mc:AlternateContent>
        <mc:AlternateContent xmlns:mc="http://schemas.openxmlformats.org/markup-compatibility/2006">
          <mc:Choice Requires="x14">
            <control shapeId="1059" r:id="rId11" name="Option Button 35">
              <controlPr defaultSize="0" autoFill="0" autoLine="0" autoPict="0">
                <anchor moveWithCells="1">
                  <from>
                    <xdr:col>14</xdr:col>
                    <xdr:colOff>66675</xdr:colOff>
                    <xdr:row>14</xdr:row>
                    <xdr:rowOff>38100</xdr:rowOff>
                  </from>
                  <to>
                    <xdr:col>19</xdr:col>
                    <xdr:colOff>28575</xdr:colOff>
                    <xdr:row>15</xdr:row>
                    <xdr:rowOff>104775</xdr:rowOff>
                  </to>
                </anchor>
              </controlPr>
            </control>
          </mc:Choice>
        </mc:AlternateContent>
        <mc:AlternateContent xmlns:mc="http://schemas.openxmlformats.org/markup-compatibility/2006">
          <mc:Choice Requires="x14">
            <control shapeId="1061" r:id="rId12" name="Option Button 37">
              <controlPr defaultSize="0" autoFill="0" autoLine="0" autoPict="0">
                <anchor moveWithCells="1">
                  <from>
                    <xdr:col>1</xdr:col>
                    <xdr:colOff>66675</xdr:colOff>
                    <xdr:row>93</xdr:row>
                    <xdr:rowOff>0</xdr:rowOff>
                  </from>
                  <to>
                    <xdr:col>2</xdr:col>
                    <xdr:colOff>47625</xdr:colOff>
                    <xdr:row>94</xdr:row>
                    <xdr:rowOff>66675</xdr:rowOff>
                  </to>
                </anchor>
              </controlPr>
            </control>
          </mc:Choice>
        </mc:AlternateContent>
        <mc:AlternateContent xmlns:mc="http://schemas.openxmlformats.org/markup-compatibility/2006">
          <mc:Choice Requires="x14">
            <control shapeId="1062" r:id="rId13" name="Option Button 38">
              <controlPr defaultSize="0" autoFill="0" autoLine="0" autoPict="0">
                <anchor moveWithCells="1">
                  <from>
                    <xdr:col>1</xdr:col>
                    <xdr:colOff>66675</xdr:colOff>
                    <xdr:row>93</xdr:row>
                    <xdr:rowOff>142875</xdr:rowOff>
                  </from>
                  <to>
                    <xdr:col>2</xdr:col>
                    <xdr:colOff>47625</xdr:colOff>
                    <xdr:row>95</xdr:row>
                    <xdr:rowOff>47625</xdr:rowOff>
                  </to>
                </anchor>
              </controlPr>
            </control>
          </mc:Choice>
        </mc:AlternateContent>
        <mc:AlternateContent xmlns:mc="http://schemas.openxmlformats.org/markup-compatibility/2006">
          <mc:Choice Requires="x14">
            <control shapeId="1063" r:id="rId14" name="Option Button 39">
              <controlPr defaultSize="0" autoFill="0" autoLine="0" autoPict="0">
                <anchor moveWithCells="1">
                  <from>
                    <xdr:col>1</xdr:col>
                    <xdr:colOff>66675</xdr:colOff>
                    <xdr:row>94</xdr:row>
                    <xdr:rowOff>142875</xdr:rowOff>
                  </from>
                  <to>
                    <xdr:col>2</xdr:col>
                    <xdr:colOff>47625</xdr:colOff>
                    <xdr:row>96</xdr:row>
                    <xdr:rowOff>47625</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1</xdr:col>
                    <xdr:colOff>66675</xdr:colOff>
                    <xdr:row>96</xdr:row>
                    <xdr:rowOff>0</xdr:rowOff>
                  </from>
                  <to>
                    <xdr:col>2</xdr:col>
                    <xdr:colOff>47625</xdr:colOff>
                    <xdr:row>97</xdr:row>
                    <xdr:rowOff>66675</xdr:rowOff>
                  </to>
                </anchor>
              </controlPr>
            </control>
          </mc:Choice>
        </mc:AlternateContent>
        <mc:AlternateContent xmlns:mc="http://schemas.openxmlformats.org/markup-compatibility/2006">
          <mc:Choice Requires="x14">
            <control shapeId="1104" r:id="rId16" name="Option Button 80">
              <controlPr defaultSize="0" autoFill="0" autoLine="0" autoPict="0">
                <anchor moveWithCells="1">
                  <from>
                    <xdr:col>4</xdr:col>
                    <xdr:colOff>47625</xdr:colOff>
                    <xdr:row>100</xdr:row>
                    <xdr:rowOff>123825</xdr:rowOff>
                  </from>
                  <to>
                    <xdr:col>5</xdr:col>
                    <xdr:colOff>38100</xdr:colOff>
                    <xdr:row>102</xdr:row>
                    <xdr:rowOff>38100</xdr:rowOff>
                  </to>
                </anchor>
              </controlPr>
            </control>
          </mc:Choice>
        </mc:AlternateContent>
        <mc:AlternateContent xmlns:mc="http://schemas.openxmlformats.org/markup-compatibility/2006">
          <mc:Choice Requires="x14">
            <control shapeId="1105" r:id="rId17" name="Option Button 81">
              <controlPr defaultSize="0" autoFill="0" autoLine="0" autoPict="0">
                <anchor moveWithCells="1">
                  <from>
                    <xdr:col>8</xdr:col>
                    <xdr:colOff>47625</xdr:colOff>
                    <xdr:row>100</xdr:row>
                    <xdr:rowOff>142875</xdr:rowOff>
                  </from>
                  <to>
                    <xdr:col>9</xdr:col>
                    <xdr:colOff>38100</xdr:colOff>
                    <xdr:row>102</xdr:row>
                    <xdr:rowOff>47625</xdr:rowOff>
                  </to>
                </anchor>
              </controlPr>
            </control>
          </mc:Choice>
        </mc:AlternateContent>
        <mc:AlternateContent xmlns:mc="http://schemas.openxmlformats.org/markup-compatibility/2006">
          <mc:Choice Requires="x14">
            <control shapeId="1107" r:id="rId18" name="Group Box 83">
              <controlPr defaultSize="0" print="0" autoFill="0" autoPict="0">
                <anchor moveWithCells="1">
                  <from>
                    <xdr:col>1</xdr:col>
                    <xdr:colOff>9525</xdr:colOff>
                    <xdr:row>100</xdr:row>
                    <xdr:rowOff>85725</xdr:rowOff>
                  </from>
                  <to>
                    <xdr:col>19</xdr:col>
                    <xdr:colOff>276225</xdr:colOff>
                    <xdr:row>102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J13"/>
  <sheetViews>
    <sheetView workbookViewId="0">
      <selection activeCell="E17" sqref="E17"/>
    </sheetView>
  </sheetViews>
  <sheetFormatPr defaultColWidth="8.85546875" defaultRowHeight="12.75" x14ac:dyDescent="0.2"/>
  <cols>
    <col min="1" max="1" width="12.7109375" bestFit="1" customWidth="1"/>
    <col min="3" max="4" width="3.42578125" bestFit="1" customWidth="1"/>
    <col min="5" max="10" width="20.7109375" customWidth="1"/>
  </cols>
  <sheetData>
    <row r="1" spans="1:10" x14ac:dyDescent="0.2">
      <c r="A1" s="2">
        <f>glowny!X37</f>
        <v>0</v>
      </c>
      <c r="G1" s="232" t="s">
        <v>4</v>
      </c>
      <c r="H1" s="232"/>
    </row>
    <row r="2" spans="1:10" x14ac:dyDescent="0.2">
      <c r="A2" s="4"/>
      <c r="C2" s="5" t="s">
        <v>5</v>
      </c>
      <c r="D2" s="6" t="s">
        <v>6</v>
      </c>
      <c r="E2" s="5" t="s">
        <v>5</v>
      </c>
      <c r="F2" s="6" t="s">
        <v>6</v>
      </c>
      <c r="G2" s="5" t="s">
        <v>5</v>
      </c>
      <c r="H2" s="6" t="s">
        <v>6</v>
      </c>
      <c r="I2" s="3" t="s">
        <v>7</v>
      </c>
      <c r="J2" s="7" t="s">
        <v>8</v>
      </c>
    </row>
    <row r="3" spans="1:10" x14ac:dyDescent="0.2">
      <c r="A3">
        <f>INT(A$1/10000000)</f>
        <v>0</v>
      </c>
      <c r="C3" s="1">
        <f>IF(AND(A3&gt;=0,A3&lt;=5),1,0)</f>
        <v>1</v>
      </c>
      <c r="D3" s="1">
        <f>IF(AND(A3&gt;=6,A3&lt;=9),1,0)</f>
        <v>0</v>
      </c>
      <c r="E3" s="8" t="str">
        <f>IF(A3=0,"",IF(A3=1,IF(A4=0,"dziesięć milionów ",""),IF(A3=2,"dwadzieścia ",IF(A3=3,"trzydzieści ",IF(A3=4,"czterdzieści ",IF(A3=5,"pięćdziesiąt ",""))))))</f>
        <v/>
      </c>
      <c r="F3" s="8" t="str">
        <f>IF(A3=6,"sześćdziesiąt ",IF(A3=7,"siedemdziesiąt ",IF(A3=8,"osiemdziesiąt ",IF(A3=9,"dziewięćdziesiąt ",""))))</f>
        <v/>
      </c>
      <c r="J3" s="8" t="str">
        <f>IF(C3,E3&amp;I3,IF(D3,F3&amp;I3,""))</f>
        <v/>
      </c>
    </row>
    <row r="4" spans="1:10" x14ac:dyDescent="0.2">
      <c r="A4" s="4">
        <f>INT(A$1/1000000)-A3*10</f>
        <v>0</v>
      </c>
      <c r="C4" s="1">
        <f t="shared" ref="C4:C10" si="0">IF(AND(A4&gt;=0,A4&lt;=5),1,0)</f>
        <v>1</v>
      </c>
      <c r="D4" s="1">
        <f t="shared" ref="D4:D10" si="1">IF(AND(A4&gt;=6,A4&lt;=9),1,0)</f>
        <v>0</v>
      </c>
      <c r="E4" s="8" t="str">
        <f>IF(A4=0,IF(AND(A3&lt;&gt;0,A3&lt;&gt;1),"milionów ",""),IF(A4=1,IF(A3=0,"jeden milion ","jeden milionów "),IF(A4=2,"dwa miliony ",IF(A4=3,"trzy miliony ",IF(A4=4,"cztery miliony ",IF(A4=5,"pięć milionów ",""))))))</f>
        <v/>
      </c>
      <c r="F4" s="8" t="str">
        <f>IF(A4=6,"sześć milionów ",IF(A4=7,"siedem milionów ",IF(A4=8,"osiem milionów ",IF(A4=9,"dziewięć milionów ",""))))</f>
        <v/>
      </c>
      <c r="G4" s="8" t="str">
        <f>IF(A4=0,"",IF(A4=1,"jedenaście milionów ",IF(A4=2,"dwanaście milionów ",IF(A4=3,"trzynaście milionów ",IF(A4=4,"czternaście milionów ",IF(A4=5,"piętnaście milionów ",""))))))</f>
        <v/>
      </c>
      <c r="H4" s="8" t="str">
        <f>IF(A4=6,"szesnaście milionów ",IF(A4=7,"siedemnaście milionów ",IF(A4=8,"osiemnaście milionów ",IF(A4=9,"dziewiętnaście milionów ",""))))</f>
        <v/>
      </c>
      <c r="J4" s="8" t="str">
        <f>IF(A3=1,IF(C4,G4,IF(D4,H4)),IF(C4,E4,IF(D4,F4,"")))</f>
        <v/>
      </c>
    </row>
    <row r="5" spans="1:10" x14ac:dyDescent="0.2">
      <c r="A5">
        <f>INT(A$1/100000)-10*A4-100*A3</f>
        <v>0</v>
      </c>
      <c r="C5" s="1">
        <f t="shared" si="0"/>
        <v>1</v>
      </c>
      <c r="D5" s="1">
        <f t="shared" si="1"/>
        <v>0</v>
      </c>
      <c r="E5" s="8" t="str">
        <f>IF(A5=0,"",IF(A5=1,"sto ",IF(A5=2,"dwieście ",IF(A5=3,"trzysta ",IF(A5=4,"czterysta ",IF(A5=5,"pięćset ",""))))))</f>
        <v/>
      </c>
      <c r="F5" s="8" t="str">
        <f>IF(A5=6,"sześćset ",IF(A5=7,"siedemset ",IF(A5=8,"osiemset ",IF(A5=9,"dziewięćset ",""))))</f>
        <v/>
      </c>
      <c r="J5" s="8" t="str">
        <f>IF(C5,E5&amp;I5,IF(D5,F5&amp;I5,""))</f>
        <v/>
      </c>
    </row>
    <row r="6" spans="1:10" x14ac:dyDescent="0.2">
      <c r="A6">
        <f>INT(A$1/10000)-10*A5-100*A4-1000*A3</f>
        <v>0</v>
      </c>
      <c r="C6" s="1">
        <f t="shared" si="0"/>
        <v>1</v>
      </c>
      <c r="D6" s="1">
        <f t="shared" si="1"/>
        <v>0</v>
      </c>
      <c r="E6" s="8" t="str">
        <f>IF(A6=0,"",IF(A6=1,IF(A7=0,"dziesięć tysięcy ",""),IF(A6=2,"dwadzieścia ",IF(A6=3,"trzydzieści ",IF(A6=4,"czterdzieści ",IF(A6=5,"pięćdziesiąt ",""))))))</f>
        <v/>
      </c>
      <c r="F6" s="8" t="str">
        <f>IF(A6=6,"sześćdziesiąt ",IF(A6=7,"siedemdziesiąt ",IF(A6=8,"osiemdziesiąt ",IF(A6=9,"dziewięćdziesiąt ",""))))</f>
        <v/>
      </c>
      <c r="J6" s="8" t="str">
        <f>IF(C6,E6&amp;I6,IF(D6,F6&amp;I6,""))</f>
        <v/>
      </c>
    </row>
    <row r="7" spans="1:10" x14ac:dyDescent="0.2">
      <c r="A7" s="4">
        <f>INT(A$1/1000)-10*A6-100*A5-1000*A4-10000*A3</f>
        <v>0</v>
      </c>
      <c r="C7" s="1">
        <f t="shared" si="0"/>
        <v>1</v>
      </c>
      <c r="D7" s="1">
        <f t="shared" si="1"/>
        <v>0</v>
      </c>
      <c r="E7" s="8" t="str">
        <f>IF(A7=0,IF(OR(AND(A6&lt;&gt;0,A6&lt;&gt;1),AND(A5&lt;&gt;0,A6=0)),"tysięcy ",""),IF(A7=1,IF(AND(A5=0,A6=0),"jeden tysiąc ","jeden tysięcy "),IF(A7=2,"dwa tysiące ",IF(A7=3,"trzy tysiące ",IF(A7=4,"cztery tysiące ",IF(A7=5,"pięć tysięcy ",""))))))</f>
        <v/>
      </c>
      <c r="F7" s="8" t="str">
        <f>IF(A7=6,"sześć tysięcy ",IF(A7=7,"siedem tysięcy ",IF(A7=8,"osiem tysięcy ",IF(A7=9,"dziewięć tysięcy ",""))))</f>
        <v/>
      </c>
      <c r="G7" s="8" t="str">
        <f>IF(A7=0,"",IF(A7=1,"jedenaście tysięcy ",IF(A7=2,"dwanaście tysięcy ",IF(A7=3,"trzynaście tysięcy ",IF(A7=4,"czternaście tysięcy ",IF(A7=5,"piętnaście tysięcy ",""))))))</f>
        <v/>
      </c>
      <c r="H7" s="8" t="str">
        <f>IF(A7=6,"szesnaście tysięcy ",IF(A7=7,"siedemnaście tysięcy ",IF(A7=8,"osiemnaście tysięcy ",IF(A7=9,"dziewiętnaście tysięcy ",""))))</f>
        <v/>
      </c>
      <c r="J7" s="8" t="str">
        <f>IF(A6=1,IF(C7,G7,IF(D7,H7)),IF(C7,E7,IF(D7,F7,"")))</f>
        <v/>
      </c>
    </row>
    <row r="8" spans="1:10" x14ac:dyDescent="0.2">
      <c r="A8">
        <f>INT(A$1/100)-10*A7-100*A6-1000*A5-10000*A4-100000*A3</f>
        <v>0</v>
      </c>
      <c r="C8" s="1">
        <f t="shared" si="0"/>
        <v>1</v>
      </c>
      <c r="D8" s="1">
        <f t="shared" si="1"/>
        <v>0</v>
      </c>
      <c r="E8" s="8" t="str">
        <f>IF(A8=0,"",IF(A8=1,"sto ",IF(A8=2,"dwieście ",IF(A8=3,"trzysta ",IF(A8=4,"czterysta ",IF(A8=5,"pięćset ",""))))))</f>
        <v/>
      </c>
      <c r="F8" s="8" t="str">
        <f>IF(A8=6,"sześćset ",IF(A8=7,"siedemset ",IF(A8=8,"osiemset ",IF(A8=9,"dziewięćset ",""))))</f>
        <v/>
      </c>
      <c r="J8" s="8" t="str">
        <f>IF(C8,E8&amp;I8,IF(D8,F8&amp;I8,""))</f>
        <v/>
      </c>
    </row>
    <row r="9" spans="1:10" x14ac:dyDescent="0.2">
      <c r="A9">
        <f>INT(A$1/10)-10*A8-100*A7-1000*A6-10000*A5-100000*A4-1000000*A3</f>
        <v>0</v>
      </c>
      <c r="C9" s="1">
        <f t="shared" si="0"/>
        <v>1</v>
      </c>
      <c r="D9" s="1">
        <f t="shared" si="1"/>
        <v>0</v>
      </c>
      <c r="E9" s="8" t="str">
        <f>IF(A9=0,"",IF(A9=1,IF(A10=0,"dziesięć ",""),IF(A9=2,"dwadzieścia ",IF(A9=3,"trzydzieści ",IF(A9=4,"czterdzieści ",IF(A9=5,"pięćdziesiąt ",""))))))</f>
        <v/>
      </c>
      <c r="F9" s="8" t="str">
        <f>IF(A9=6,"sześćdziesiąt ",IF(A9=7,"siedemdziesiąt ",IF(A9=8,"osiemdziesiąt ",IF(A9=9,"dziewięćdziesiąt ",""))))</f>
        <v/>
      </c>
      <c r="J9" s="8" t="str">
        <f>IF(C9,E9&amp;I9,IF(D9,F9&amp;I9,""))</f>
        <v/>
      </c>
    </row>
    <row r="10" spans="1:10" x14ac:dyDescent="0.2">
      <c r="A10" s="4">
        <f>INT(A$1)-10*A9-100*A8-1000*A7-10000*A6-100000*A5-1000000*A4-10000000*A3</f>
        <v>0</v>
      </c>
      <c r="C10" s="1">
        <f t="shared" si="0"/>
        <v>1</v>
      </c>
      <c r="D10" s="1">
        <f t="shared" si="1"/>
        <v>0</v>
      </c>
      <c r="E10" s="8" t="str">
        <f>IF(A10=0,"",IF(A10=1,"jeden ",IF(A10=2,"dwa ",IF(A10=3,"trzy ",IF(A10=4,"cztery ",IF(A10=5,"pięć ",""))))))</f>
        <v/>
      </c>
      <c r="F10" s="8" t="str">
        <f>IF(A10=6,"sześć ",IF(A10=7,"siedem ",IF(A10=8,"osiem ",IF(A10=9,"dziewięć ",""))))</f>
        <v/>
      </c>
      <c r="G10" s="8" t="str">
        <f>IF(A10=0,"",IF(A10=1,"jedenaście ",IF(A10=2,"dwanaście ",IF(A10=3,"trzynaście ",IF(A10=4,"czternaście ",IF(A10=5,"piętnaście ",""))))))</f>
        <v/>
      </c>
      <c r="H10" s="8" t="str">
        <f>IF(A10=6,"szesnaście ",IF(A10=7,"siedemnaście ",IF(A10=8,"osiemnaście ",IF(A10=9,"dziewiętnaście ",""))))</f>
        <v/>
      </c>
      <c r="J10" s="8" t="str">
        <f>IF(A9=1,IF(C10,G10,IF(D10,H10)),IF(C10,E10,IF(D10,F10,"")))</f>
        <v/>
      </c>
    </row>
    <row r="11" spans="1:10" x14ac:dyDescent="0.2">
      <c r="A11" s="9">
        <f>ROUND((A1-TRUNC(A1,0))*100,0)</f>
        <v>0</v>
      </c>
      <c r="J11" s="8" t="str">
        <f>"złotych "&amp;A11&amp;"/100"</f>
        <v>złotych 0/100</v>
      </c>
    </row>
    <row r="12" spans="1:10" x14ac:dyDescent="0.2">
      <c r="E12" s="7" t="s">
        <v>9</v>
      </c>
    </row>
    <row r="13" spans="1:10" x14ac:dyDescent="0.2">
      <c r="A13" s="2">
        <f>TRUNC(A1,1)</f>
        <v>0</v>
      </c>
      <c r="E13" s="8" t="str">
        <f>J3&amp;J4&amp;J5&amp;J6&amp;J7&amp;J8&amp;J9&amp;J10&amp;J11</f>
        <v>złotych 0/100</v>
      </c>
      <c r="F13" s="8"/>
      <c r="G13" s="8"/>
      <c r="H13" s="8"/>
      <c r="I13" s="8"/>
      <c r="J13" s="8"/>
    </row>
  </sheetData>
  <mergeCells count="1">
    <mergeCell ref="G1:H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J13"/>
  <sheetViews>
    <sheetView workbookViewId="0"/>
  </sheetViews>
  <sheetFormatPr defaultColWidth="8.85546875" defaultRowHeight="12.75" x14ac:dyDescent="0.2"/>
  <cols>
    <col min="1" max="1" width="12.7109375" bestFit="1" customWidth="1"/>
    <col min="3" max="4" width="3.42578125" bestFit="1" customWidth="1"/>
    <col min="5" max="10" width="20.7109375" customWidth="1"/>
  </cols>
  <sheetData>
    <row r="1" spans="1:10" x14ac:dyDescent="0.2">
      <c r="A1" s="2">
        <f>glowny!F46</f>
        <v>0</v>
      </c>
      <c r="G1" s="232" t="s">
        <v>4</v>
      </c>
      <c r="H1" s="232"/>
    </row>
    <row r="2" spans="1:10" x14ac:dyDescent="0.2">
      <c r="A2" s="4"/>
      <c r="C2" s="5" t="s">
        <v>5</v>
      </c>
      <c r="D2" s="6" t="s">
        <v>6</v>
      </c>
      <c r="E2" s="5" t="s">
        <v>5</v>
      </c>
      <c r="F2" s="6" t="s">
        <v>6</v>
      </c>
      <c r="G2" s="5" t="s">
        <v>5</v>
      </c>
      <c r="H2" s="6" t="s">
        <v>6</v>
      </c>
      <c r="I2" s="3" t="s">
        <v>7</v>
      </c>
      <c r="J2" s="7" t="s">
        <v>8</v>
      </c>
    </row>
    <row r="3" spans="1:10" x14ac:dyDescent="0.2">
      <c r="A3">
        <f>INT(A$1/10000000)</f>
        <v>0</v>
      </c>
      <c r="C3" s="1">
        <f>IF(AND(A3&gt;=0,A3&lt;=5),1,0)</f>
        <v>1</v>
      </c>
      <c r="D3" s="1">
        <f>IF(AND(A3&gt;=6,A3&lt;=9),1,0)</f>
        <v>0</v>
      </c>
      <c r="E3" s="8" t="str">
        <f>IF(A3=0,"",IF(A3=1,IF(A4=0,"dziesięć milionów ",""),IF(A3=2,"dwadzieścia ",IF(A3=3,"trzydzieści ",IF(A3=4,"czterdzieści ",IF(A3=5,"pięćdziesiąt ",""))))))</f>
        <v/>
      </c>
      <c r="F3" s="8" t="str">
        <f>IF(A3=6,"sześćdziesiąt ",IF(A3=7,"siedemdziesiąt ",IF(A3=8,"osiemdziesiąt ",IF(A3=9,"dziewięćdziesiąt ",""))))</f>
        <v/>
      </c>
      <c r="J3" s="8" t="str">
        <f>IF(C3,E3&amp;I3,IF(D3,F3&amp;I3,""))</f>
        <v/>
      </c>
    </row>
    <row r="4" spans="1:10" x14ac:dyDescent="0.2">
      <c r="A4" s="4">
        <f>INT(A$1/1000000)-A3*10</f>
        <v>0</v>
      </c>
      <c r="C4" s="1">
        <f t="shared" ref="C4:C10" si="0">IF(AND(A4&gt;=0,A4&lt;=5),1,0)</f>
        <v>1</v>
      </c>
      <c r="D4" s="1">
        <f t="shared" ref="D4:D10" si="1">IF(AND(A4&gt;=6,A4&lt;=9),1,0)</f>
        <v>0</v>
      </c>
      <c r="E4" s="8" t="str">
        <f>IF(A4=0,IF(AND(A3&lt;&gt;0,A3&lt;&gt;1),"milionów ",""),IF(A4=1,IF(A3=0,"jeden milion ","jeden milionów "),IF(A4=2,"dwa miliony ",IF(A4=3,"trzy miliony ",IF(A4=4,"cztery miliony ",IF(A4=5,"pięć milionów ",""))))))</f>
        <v/>
      </c>
      <c r="F4" s="8" t="str">
        <f>IF(A4=6,"sześć milionów ",IF(A4=7,"siedem milionów ",IF(A4=8,"osiem milionów ",IF(A4=9,"dziewięć milionów ",""))))</f>
        <v/>
      </c>
      <c r="G4" s="8" t="str">
        <f>IF(A4=0,"",IF(A4=1,"jedenaście milionów ",IF(A4=2,"dwanaście milionów ",IF(A4=3,"trzynaście milionów ",IF(A4=4,"czternaście milionów ",IF(A4=5,"piętnaście milionów ",""))))))</f>
        <v/>
      </c>
      <c r="H4" s="8" t="str">
        <f>IF(A4=6,"szesnaście milionów ",IF(A4=7,"siedemnaście milionów ",IF(A4=8,"osiemnaście milionów ",IF(A4=9,"dziewiętnaście milionów ",""))))</f>
        <v/>
      </c>
      <c r="J4" s="8" t="str">
        <f>IF(A3=1,IF(C4,G4,IF(D4,H4)),IF(C4,E4,IF(D4,F4,"")))</f>
        <v/>
      </c>
    </row>
    <row r="5" spans="1:10" x14ac:dyDescent="0.2">
      <c r="A5">
        <f>INT(A$1/100000)-10*A4-100*A3</f>
        <v>0</v>
      </c>
      <c r="C5" s="1">
        <f t="shared" si="0"/>
        <v>1</v>
      </c>
      <c r="D5" s="1">
        <f t="shared" si="1"/>
        <v>0</v>
      </c>
      <c r="E5" s="8" t="str">
        <f>IF(A5=0,"",IF(A5=1,"sto ",IF(A5=2,"dwieście ",IF(A5=3,"trzysta ",IF(A5=4,"czterysta ",IF(A5=5,"pięćset ",""))))))</f>
        <v/>
      </c>
      <c r="F5" s="8" t="str">
        <f>IF(A5=6,"sześćset ",IF(A5=7,"siedemset ",IF(A5=8,"osiemset ",IF(A5=9,"dziewięćset ",""))))</f>
        <v/>
      </c>
      <c r="J5" s="8" t="str">
        <f>IF(C5,E5&amp;I5,IF(D5,F5&amp;I5,""))</f>
        <v/>
      </c>
    </row>
    <row r="6" spans="1:10" x14ac:dyDescent="0.2">
      <c r="A6">
        <f>INT(A$1/10000)-10*A5-100*A4-1000*A3</f>
        <v>0</v>
      </c>
      <c r="C6" s="1">
        <f t="shared" si="0"/>
        <v>1</v>
      </c>
      <c r="D6" s="1">
        <f t="shared" si="1"/>
        <v>0</v>
      </c>
      <c r="E6" s="8" t="str">
        <f>IF(A6=0,"",IF(A6=1,IF(A7=0,"dziesięć tysięcy ",""),IF(A6=2,"dwadzieścia ",IF(A6=3,"trzydzieści ",IF(A6=4,"czterdzieści ",IF(A6=5,"pięćdziesiąt ",""))))))</f>
        <v/>
      </c>
      <c r="F6" s="8" t="str">
        <f>IF(A6=6,"sześćdziesiąt ",IF(A6=7,"siedemdziesiąt ",IF(A6=8,"osiemdziesiąt ",IF(A6=9,"dziewięćdziesiąt ",""))))</f>
        <v/>
      </c>
      <c r="J6" s="8" t="str">
        <f>IF(C6,E6&amp;I6,IF(D6,F6&amp;I6,""))</f>
        <v/>
      </c>
    </row>
    <row r="7" spans="1:10" x14ac:dyDescent="0.2">
      <c r="A7" s="4">
        <f>INT(A$1/1000)-10*A6-100*A5-1000*A4-10000*A3</f>
        <v>0</v>
      </c>
      <c r="C7" s="1">
        <f t="shared" si="0"/>
        <v>1</v>
      </c>
      <c r="D7" s="1">
        <f t="shared" si="1"/>
        <v>0</v>
      </c>
      <c r="E7" s="8" t="str">
        <f>IF(A7=0,IF(OR(AND(A6&lt;&gt;0,A6&lt;&gt;1),AND(A5&lt;&gt;0,A6=0)),"tysięcy ",""),IF(A7=1,IF(AND(A5=0,A6=0),"jeden tysiąc ","jeden tysięcy "),IF(A7=2,"dwa tysiące ",IF(A7=3,"trzy tysiące ",IF(A7=4,"cztery tysiące ",IF(A7=5,"pięć tysięcy ",""))))))</f>
        <v/>
      </c>
      <c r="F7" s="8" t="str">
        <f>IF(A7=6,"sześć tysięcy ",IF(A7=7,"siedem tysięcy ",IF(A7=8,"osiem tysięcy ",IF(A7=9,"dziewięć tysięcy ",""))))</f>
        <v/>
      </c>
      <c r="G7" s="8" t="str">
        <f>IF(A7=0,"",IF(A7=1,"jedenaście tysięcy ",IF(A7=2,"dwanaście tysięcy ",IF(A7=3,"trzynaście tysięcy ",IF(A7=4,"czternaście tysięcy ",IF(A7=5,"piętnaście tysięcy ",""))))))</f>
        <v/>
      </c>
      <c r="H7" s="8" t="str">
        <f>IF(A7=6,"szesnaście tysięcy ",IF(A7=7,"siedemnaście tysięcy ",IF(A7=8,"osiemnaście tysięcy ",IF(A7=9,"dziewiętnaście tysięcy ",""))))</f>
        <v/>
      </c>
      <c r="J7" s="8" t="str">
        <f>IF(A6=1,IF(C7,G7,IF(D7,H7)),IF(C7,E7,IF(D7,F7,"")))</f>
        <v/>
      </c>
    </row>
    <row r="8" spans="1:10" x14ac:dyDescent="0.2">
      <c r="A8">
        <f>INT(A$1/100)-10*A7-100*A6-1000*A5-10000*A4-100000*A3</f>
        <v>0</v>
      </c>
      <c r="C8" s="1">
        <f t="shared" si="0"/>
        <v>1</v>
      </c>
      <c r="D8" s="1">
        <f t="shared" si="1"/>
        <v>0</v>
      </c>
      <c r="E8" s="8" t="str">
        <f>IF(A8=0,"",IF(A8=1,"sto ",IF(A8=2,"dwieście ",IF(A8=3,"trzysta ",IF(A8=4,"czterysta ",IF(A8=5,"pięćset ",""))))))</f>
        <v/>
      </c>
      <c r="F8" s="8" t="str">
        <f>IF(A8=6,"sześćset ",IF(A8=7,"siedemset ",IF(A8=8,"osiemset ",IF(A8=9,"dziewięćset ",""))))</f>
        <v/>
      </c>
      <c r="J8" s="8" t="str">
        <f>IF(C8,E8&amp;I8,IF(D8,F8&amp;I8,""))</f>
        <v/>
      </c>
    </row>
    <row r="9" spans="1:10" x14ac:dyDescent="0.2">
      <c r="A9">
        <f>INT(A$1/10)-10*A8-100*A7-1000*A6-10000*A5-100000*A4-1000000*A3</f>
        <v>0</v>
      </c>
      <c r="C9" s="1">
        <f t="shared" si="0"/>
        <v>1</v>
      </c>
      <c r="D9" s="1">
        <f t="shared" si="1"/>
        <v>0</v>
      </c>
      <c r="E9" s="8" t="str">
        <f>IF(A9=0,"",IF(A9=1,IF(A10=0,"dziesięć ",""),IF(A9=2,"dwadzieścia ",IF(A9=3,"trzydzieści ",IF(A9=4,"czterdzieści ",IF(A9=5,"pięćdziesiąt ",""))))))</f>
        <v/>
      </c>
      <c r="F9" s="8" t="str">
        <f>IF(A9=6,"sześćdziesiąt ",IF(A9=7,"siedemdziesiąt ",IF(A9=8,"osiemdziesiąt ",IF(A9=9,"dziewięćdziesiąt ",""))))</f>
        <v/>
      </c>
      <c r="J9" s="8" t="str">
        <f>IF(C9,E9&amp;I9,IF(D9,F9&amp;I9,""))</f>
        <v/>
      </c>
    </row>
    <row r="10" spans="1:10" x14ac:dyDescent="0.2">
      <c r="A10" s="4">
        <f>INT(A$1)-10*A9-100*A8-1000*A7-10000*A6-100000*A5-1000000*A4-10000000*A3</f>
        <v>0</v>
      </c>
      <c r="C10" s="1">
        <f t="shared" si="0"/>
        <v>1</v>
      </c>
      <c r="D10" s="1">
        <f t="shared" si="1"/>
        <v>0</v>
      </c>
      <c r="E10" s="8" t="str">
        <f>IF(A10=0,"",IF(A10=1,"jeden ",IF(A10=2,"dwa ",IF(A10=3,"trzy ",IF(A10=4,"cztery ",IF(A10=5,"pięć ",""))))))</f>
        <v/>
      </c>
      <c r="F10" s="8" t="str">
        <f>IF(A10=6,"sześć ",IF(A10=7,"siedem ",IF(A10=8,"osiem ",IF(A10=9,"dziewięć ",""))))</f>
        <v/>
      </c>
      <c r="G10" s="8" t="str">
        <f>IF(A10=0,"",IF(A10=1,"jedenaście ",IF(A10=2,"dwanaście ",IF(A10=3,"trzynaście ",IF(A10=4,"czternaście ",IF(A10=5,"piętnaście ",""))))))</f>
        <v/>
      </c>
      <c r="H10" s="8" t="str">
        <f>IF(A10=6,"szesnaście ",IF(A10=7,"siedemnaście ",IF(A10=8,"osiemnaście ",IF(A10=9,"dziewiętnaście ",""))))</f>
        <v/>
      </c>
      <c r="J10" s="8" t="str">
        <f>IF(A9=1,IF(C10,G10,IF(D10,H10)),IF(C10,E10,IF(D10,F10,"")))</f>
        <v/>
      </c>
    </row>
    <row r="11" spans="1:10" x14ac:dyDescent="0.2">
      <c r="A11" s="9">
        <f>ROUND((A1-TRUNC(A1,0))*100,0)</f>
        <v>0</v>
      </c>
      <c r="J11" s="8" t="str">
        <f>"złotych "&amp;A11&amp;"/100"</f>
        <v>złotych 0/100</v>
      </c>
    </row>
    <row r="12" spans="1:10" x14ac:dyDescent="0.2">
      <c r="E12" s="7" t="s">
        <v>9</v>
      </c>
    </row>
    <row r="13" spans="1:10" x14ac:dyDescent="0.2">
      <c r="A13" s="2">
        <f>TRUNC(A1,1)</f>
        <v>0</v>
      </c>
      <c r="E13" s="8" t="str">
        <f>J3&amp;J4&amp;J5&amp;J6&amp;J7&amp;J8&amp;J9&amp;J10&amp;J11</f>
        <v>złotych 0/100</v>
      </c>
      <c r="F13" s="8"/>
      <c r="G13" s="8"/>
      <c r="H13" s="8"/>
      <c r="I13" s="8"/>
      <c r="J13" s="8"/>
    </row>
  </sheetData>
  <mergeCells count="1">
    <mergeCell ref="G1:H1"/>
  </mergeCells>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J17"/>
  <sheetViews>
    <sheetView workbookViewId="0">
      <selection activeCell="A2" sqref="A2"/>
    </sheetView>
  </sheetViews>
  <sheetFormatPr defaultColWidth="8.85546875" defaultRowHeight="12.75" x14ac:dyDescent="0.2"/>
  <cols>
    <col min="1" max="1" width="12.7109375" bestFit="1" customWidth="1"/>
    <col min="3" max="4" width="3.42578125" bestFit="1" customWidth="1"/>
    <col min="5" max="10" width="20.7109375" customWidth="1"/>
  </cols>
  <sheetData>
    <row r="1" spans="1:10" x14ac:dyDescent="0.2">
      <c r="A1" s="2">
        <f>glowny!E118</f>
        <v>0</v>
      </c>
      <c r="G1" s="232" t="s">
        <v>4</v>
      </c>
      <c r="H1" s="232"/>
    </row>
    <row r="2" spans="1:10" x14ac:dyDescent="0.2">
      <c r="A2" s="4"/>
      <c r="C2" s="5" t="s">
        <v>5</v>
      </c>
      <c r="D2" s="6" t="s">
        <v>6</v>
      </c>
      <c r="E2" s="5" t="s">
        <v>5</v>
      </c>
      <c r="F2" s="6" t="s">
        <v>6</v>
      </c>
      <c r="G2" s="5" t="s">
        <v>5</v>
      </c>
      <c r="H2" s="6" t="s">
        <v>6</v>
      </c>
      <c r="I2" s="3" t="s">
        <v>7</v>
      </c>
      <c r="J2" s="7" t="s">
        <v>8</v>
      </c>
    </row>
    <row r="3" spans="1:10" x14ac:dyDescent="0.2">
      <c r="A3">
        <f>INT(A$1/10000000)</f>
        <v>0</v>
      </c>
      <c r="C3" s="1">
        <f>IF(AND(A3&gt;=0,A3&lt;=5),1,0)</f>
        <v>1</v>
      </c>
      <c r="D3" s="1">
        <f>IF(AND(A3&gt;=6,A3&lt;=9),1,0)</f>
        <v>0</v>
      </c>
      <c r="E3" s="8" t="str">
        <f>IF(A3=0,"",IF(A3=1,IF(A4=0,"dziesięć milionów ",""),IF(A3=2,"dwadzieścia ",IF(A3=3,"trzydzieści ",IF(A3=4,"czterdzieści ",IF(A3=5,"pięćdziesiąt ",""))))))</f>
        <v/>
      </c>
      <c r="F3" s="8" t="str">
        <f>IF(A3=6,"sześćdziesiąt ",IF(A3=7,"siedemdziesiąt ",IF(A3=8,"osiemdziesiąt ",IF(A3=9,"dziewięćdziesiąt ",""))))</f>
        <v/>
      </c>
      <c r="J3" s="8" t="str">
        <f>IF(C3,E3&amp;I3,IF(D3,F3&amp;I3,""))</f>
        <v/>
      </c>
    </row>
    <row r="4" spans="1:10" x14ac:dyDescent="0.2">
      <c r="A4" s="4">
        <f>INT(A$1/1000000)-A3*10</f>
        <v>0</v>
      </c>
      <c r="C4" s="1">
        <f t="shared" ref="C4:C10" si="0">IF(AND(A4&gt;=0,A4&lt;=5),1,0)</f>
        <v>1</v>
      </c>
      <c r="D4" s="1">
        <f t="shared" ref="D4:D10" si="1">IF(AND(A4&gt;=6,A4&lt;=9),1,0)</f>
        <v>0</v>
      </c>
      <c r="E4" s="8" t="str">
        <f>IF(A4=0,IF(AND(A3&lt;&gt;0,A3&lt;&gt;1),"milionów ",""),IF(A4=1,IF(A3=0,"jeden milion ","jeden milionów "),IF(A4=2,"dwa miliony ",IF(A4=3,"trzy miliony ",IF(A4=4,"cztery miliony ",IF(A4=5,"pięć milionów ",""))))))</f>
        <v/>
      </c>
      <c r="F4" s="8" t="str">
        <f>IF(A4=6,"sześć milionów ",IF(A4=7,"siedem milionów ",IF(A4=8,"osiem milionów ",IF(A4=9,"dziewięć milionów ",""))))</f>
        <v/>
      </c>
      <c r="G4" s="8" t="str">
        <f>IF(A4=0,"",IF(A4=1,"jedenaście milionów ",IF(A4=2,"dwanaście milionów ",IF(A4=3,"trzynaście milionów ",IF(A4=4,"czternaście milionów ",IF(A4=5,"piętnaście milionów ",""))))))</f>
        <v/>
      </c>
      <c r="H4" s="8" t="str">
        <f>IF(A4=6,"szesnaście milionów ",IF(A4=7,"siedemnaście milionów ",IF(A4=8,"osiemnaście milionów ",IF(A4=9,"dziewiętnaście milionów ",""))))</f>
        <v/>
      </c>
      <c r="J4" s="8" t="str">
        <f>IF(A3=1,IF(C4,G4,IF(D4,H4)),IF(C4,E4,IF(D4,F4,"")))</f>
        <v/>
      </c>
    </row>
    <row r="5" spans="1:10" x14ac:dyDescent="0.2">
      <c r="A5">
        <f>INT(A$1/100000)-10*A4-100*A3</f>
        <v>0</v>
      </c>
      <c r="C5" s="1">
        <f t="shared" si="0"/>
        <v>1</v>
      </c>
      <c r="D5" s="1">
        <f t="shared" si="1"/>
        <v>0</v>
      </c>
      <c r="E5" s="8" t="str">
        <f>IF(A5=0,"",IF(A5=1,"sto ",IF(A5=2,"dwieście ",IF(A5=3,"trzysta ",IF(A5=4,"czterysta ",IF(A5=5,"pięćset ",""))))))</f>
        <v/>
      </c>
      <c r="F5" s="8" t="str">
        <f>IF(A5=6,"sześćset ",IF(A5=7,"siedemset ",IF(A5=8,"osiemset ",IF(A5=9,"dziewięćset ",""))))</f>
        <v/>
      </c>
      <c r="J5" s="8" t="str">
        <f>IF(C5,E5&amp;I5,IF(D5,F5&amp;I5,""))</f>
        <v/>
      </c>
    </row>
    <row r="6" spans="1:10" x14ac:dyDescent="0.2">
      <c r="A6">
        <f>INT(A$1/10000)-10*A5-100*A4-1000*A3</f>
        <v>0</v>
      </c>
      <c r="C6" s="1">
        <f t="shared" si="0"/>
        <v>1</v>
      </c>
      <c r="D6" s="1">
        <f t="shared" si="1"/>
        <v>0</v>
      </c>
      <c r="E6" s="8" t="str">
        <f>IF(A6=0,"",IF(A6=1,IF(A7=0,"dziesięć tysięcy ",""),IF(A6=2,"dwadzieścia ",IF(A6=3,"trzydzieści ",IF(A6=4,"czterdzieści ",IF(A6=5,"pięćdziesiąt ",""))))))</f>
        <v/>
      </c>
      <c r="F6" s="8" t="str">
        <f>IF(A6=6,"sześćdziesiąt ",IF(A6=7,"siedemdziesiąt ",IF(A6=8,"osiemdziesiąt ",IF(A6=9,"dziewięćdziesiąt ",""))))</f>
        <v/>
      </c>
      <c r="J6" s="8" t="str">
        <f>IF(C6,E6&amp;I6,IF(D6,F6&amp;I6,""))</f>
        <v/>
      </c>
    </row>
    <row r="7" spans="1:10" x14ac:dyDescent="0.2">
      <c r="A7" s="4">
        <f>INT(A$1/1000)-10*A6-100*A5-1000*A4-10000*A3</f>
        <v>0</v>
      </c>
      <c r="C7" s="1">
        <f t="shared" si="0"/>
        <v>1</v>
      </c>
      <c r="D7" s="1">
        <f t="shared" si="1"/>
        <v>0</v>
      </c>
      <c r="E7" s="8" t="str">
        <f>IF(A7=0,IF(OR(AND(A6&lt;&gt;0,A6&lt;&gt;1),AND(A5&lt;&gt;0,A6=0)),"tysięcy ",""),IF(A7=1,IF(AND(A5=0,A6=0),"jeden tysiąc ","jeden tysięcy "),IF(A7=2,"dwa tysiące ",IF(A7=3,"trzy tysiące ",IF(A7=4,"cztery tysiące ",IF(A7=5,"pięć tysięcy ",""))))))</f>
        <v/>
      </c>
      <c r="F7" s="8" t="str">
        <f>IF(A7=6,"sześć tysięcy ",IF(A7=7,"siedem tysięcy ",IF(A7=8,"osiem tysięcy ",IF(A7=9,"dziewięć tysięcy ",""))))</f>
        <v/>
      </c>
      <c r="G7" s="8" t="str">
        <f>IF(A7=0,"",IF(A7=1,"jedenaście tysięcy ",IF(A7=2,"dwanaście tysięcy ",IF(A7=3,"trzynaście tysięcy ",IF(A7=4,"czternaście tysięcy ",IF(A7=5,"piętnaście tysięcy ",""))))))</f>
        <v/>
      </c>
      <c r="H7" s="8" t="str">
        <f>IF(A7=6,"szesnaście tysięcy ",IF(A7=7,"siedemnaście tysięcy ",IF(A7=8,"osiemnaście tysięcy ",IF(A7=9,"dziewiętnaście tysięcy ",""))))</f>
        <v/>
      </c>
      <c r="J7" s="8" t="str">
        <f>IF(A6=1,IF(C7,G7,IF(D7,H7)),IF(C7,E7,IF(D7,F7,"")))</f>
        <v/>
      </c>
    </row>
    <row r="8" spans="1:10" x14ac:dyDescent="0.2">
      <c r="A8">
        <f>INT(A$1/100)-10*A7-100*A6-1000*A5-10000*A4-100000*A3</f>
        <v>0</v>
      </c>
      <c r="C8" s="1">
        <f t="shared" si="0"/>
        <v>1</v>
      </c>
      <c r="D8" s="1">
        <f t="shared" si="1"/>
        <v>0</v>
      </c>
      <c r="E8" s="8" t="str">
        <f>IF(A8=0,"",IF(A8=1,"sto ",IF(A8=2,"dwieście ",IF(A8=3,"trzysta ",IF(A8=4,"czterysta ",IF(A8=5,"pięćset ",""))))))</f>
        <v/>
      </c>
      <c r="F8" s="8" t="str">
        <f>IF(A8=6,"sześćset ",IF(A8=7,"siedemset ",IF(A8=8,"osiemset ",IF(A8=9,"dziewięćset ",""))))</f>
        <v/>
      </c>
      <c r="J8" s="8" t="str">
        <f>IF(C8,E8&amp;I8,IF(D8,F8&amp;I8,""))</f>
        <v/>
      </c>
    </row>
    <row r="9" spans="1:10" x14ac:dyDescent="0.2">
      <c r="A9">
        <f>INT(A$1/10)-10*A8-100*A7-1000*A6-10000*A5-100000*A4-1000000*A3</f>
        <v>0</v>
      </c>
      <c r="C9" s="1">
        <f t="shared" si="0"/>
        <v>1</v>
      </c>
      <c r="D9" s="1">
        <f t="shared" si="1"/>
        <v>0</v>
      </c>
      <c r="E9" s="8" t="str">
        <f>IF(A9=0,"",IF(A9=1,IF(A10=0,"dziesięć ",""),IF(A9=2,"dwadzieścia ",IF(A9=3,"trzydzieści ",IF(A9=4,"czterdzieści ",IF(A9=5,"pięćdziesiąt ",""))))))</f>
        <v/>
      </c>
      <c r="F9" s="8" t="str">
        <f>IF(A9=6,"sześćdziesiąt ",IF(A9=7,"siedemdziesiąt ",IF(A9=8,"osiemdziesiąt ",IF(A9=9,"dziewięćdziesiąt ",""))))</f>
        <v/>
      </c>
      <c r="J9" s="8" t="str">
        <f>IF(C9,E9&amp;I9,IF(D9,F9&amp;I9,""))</f>
        <v/>
      </c>
    </row>
    <row r="10" spans="1:10" x14ac:dyDescent="0.2">
      <c r="A10" s="4">
        <f>INT(A$1)-10*A9-100*A8-1000*A7-10000*A6-100000*A5-1000000*A4-10000000*A3</f>
        <v>0</v>
      </c>
      <c r="C10" s="1">
        <f t="shared" si="0"/>
        <v>1</v>
      </c>
      <c r="D10" s="1">
        <f t="shared" si="1"/>
        <v>0</v>
      </c>
      <c r="E10" s="8" t="str">
        <f>IF(A10=0,"",IF(A10=1,"jeden ",IF(A10=2,"dwa ",IF(A10=3,"trzy ",IF(A10=4,"cztery ",IF(A10=5,"pięć ",""))))))</f>
        <v/>
      </c>
      <c r="F10" s="8" t="str">
        <f>IF(A10=6,"sześć ",IF(A10=7,"siedem ",IF(A10=8,"osiem ",IF(A10=9,"dziewięć ",""))))</f>
        <v/>
      </c>
      <c r="G10" s="8" t="str">
        <f>IF(A10=0,"",IF(A10=1,"jedenaście ",IF(A10=2,"dwanaście ",IF(A10=3,"trzynaście ",IF(A10=4,"czternaście ",IF(A10=5,"piętnaście ",""))))))</f>
        <v/>
      </c>
      <c r="H10" s="8" t="str">
        <f>IF(A10=6,"szesnaście ",IF(A10=7,"siedemnaście ",IF(A10=8,"osiemnaście ",IF(A10=9,"dziewiętnaście ",""))))</f>
        <v/>
      </c>
      <c r="J10" s="8" t="str">
        <f>IF(A9=1,IF(C10,G10,IF(D10,H10)),IF(C10,E10,IF(D10,F10,"")))</f>
        <v/>
      </c>
    </row>
    <row r="11" spans="1:10" x14ac:dyDescent="0.2">
      <c r="A11" s="9">
        <f>ROUND((A1-TRUNC(A1,0))*100,0)</f>
        <v>0</v>
      </c>
      <c r="J11" s="8" t="str">
        <f>"EURO "&amp;A11&amp;"/100"</f>
        <v>EURO 0/100</v>
      </c>
    </row>
    <row r="12" spans="1:10" x14ac:dyDescent="0.2">
      <c r="E12" s="7" t="s">
        <v>9</v>
      </c>
    </row>
    <row r="13" spans="1:10" x14ac:dyDescent="0.2">
      <c r="A13" s="2">
        <f>TRUNC(A1,1)</f>
        <v>0</v>
      </c>
      <c r="E13" s="8" t="str">
        <f>J3&amp;J4&amp;J5&amp;J6&amp;J7&amp;J8&amp;J9&amp;J10&amp;J11</f>
        <v>EURO 0/100</v>
      </c>
      <c r="F13" s="8"/>
      <c r="G13" s="8"/>
      <c r="H13" s="8"/>
      <c r="I13" s="8"/>
      <c r="J13" s="10"/>
    </row>
    <row r="17" spans="5:5" x14ac:dyDescent="0.2">
      <c r="E17" s="11"/>
    </row>
  </sheetData>
  <mergeCells count="1">
    <mergeCell ref="G1:H1"/>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1</vt:i4>
      </vt:variant>
    </vt:vector>
  </HeadingPairs>
  <TitlesOfParts>
    <vt:vector size="5" baseType="lpstr">
      <vt:lpstr>glowny</vt:lpstr>
      <vt:lpstr>slownie1</vt:lpstr>
      <vt:lpstr>slownie2</vt:lpstr>
      <vt:lpstr>slownie3</vt:lpstr>
      <vt:lpstr>glowny!Obszar_wydruku</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j_skonieczna</dc:creator>
  <cp:lastModifiedBy>Bogumiła</cp:lastModifiedBy>
  <cp:lastPrinted>2021-02-22T08:13:37Z</cp:lastPrinted>
  <dcterms:created xsi:type="dcterms:W3CDTF">2010-06-07T19:45:56Z</dcterms:created>
  <dcterms:modified xsi:type="dcterms:W3CDTF">2021-10-01T08:05:12Z</dcterms:modified>
</cp:coreProperties>
</file>